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.ya.kuznetsova\Desktop\"/>
    </mc:Choice>
  </mc:AlternateContent>
  <bookViews>
    <workbookView xWindow="0" yWindow="0" windowWidth="20490" windowHeight="8340"/>
  </bookViews>
  <sheets>
    <sheet name="Форма 2.8  Л. Толстого 2021" sheetId="1" r:id="rId1"/>
    <sheet name="Годовой отчет Л. Толстого 2021г" sheetId="2" r:id="rId2"/>
  </sheets>
  <definedNames>
    <definedName name="_xlnm.Print_Area" localSheetId="1">'Годовой отчет Л. Толстого 2021г'!$A$1:$C$60</definedName>
    <definedName name="_xlnm.Print_Area" localSheetId="0">'Форма 2.8  Л. Толстого 2021'!$A$1:$D$157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B42" i="2"/>
  <c r="D22" i="1"/>
  <c r="B43" i="2" l="1"/>
  <c r="D78" i="1" l="1"/>
  <c r="H29" i="1" l="1"/>
  <c r="I17" i="1"/>
  <c r="H35" i="1" l="1"/>
  <c r="F7" i="2"/>
  <c r="D68" i="1"/>
  <c r="D48" i="1"/>
  <c r="D53" i="1"/>
  <c r="D63" i="1"/>
  <c r="D58" i="1"/>
  <c r="D90" i="1"/>
  <c r="D93" i="1" s="1"/>
  <c r="D95" i="1"/>
  <c r="D98" i="1" s="1"/>
  <c r="D83" i="1"/>
  <c r="D73" i="1"/>
  <c r="F73" i="1"/>
  <c r="D43" i="1"/>
  <c r="D38" i="1"/>
  <c r="H70" i="1" l="1"/>
  <c r="D33" i="1" l="1"/>
  <c r="D17" i="1"/>
  <c r="B26" i="2"/>
  <c r="B40" i="2"/>
  <c r="B51" i="2"/>
  <c r="G53" i="2" l="1"/>
  <c r="G54" i="2" s="1"/>
  <c r="B41" i="2" l="1"/>
  <c r="B39" i="2" s="1"/>
  <c r="B18" i="2"/>
  <c r="B25" i="2"/>
  <c r="B23" i="2" s="1"/>
  <c r="B16" i="2"/>
  <c r="C4" i="2"/>
  <c r="B14" i="2" l="1"/>
  <c r="B54" i="2" s="1"/>
  <c r="C12" i="2"/>
  <c r="D126" i="1" l="1"/>
  <c r="F114" i="1" l="1"/>
  <c r="F70" i="1"/>
  <c r="F63" i="1"/>
  <c r="F53" i="1"/>
  <c r="F15" i="1"/>
  <c r="B4" i="2"/>
  <c r="D4" i="2" s="1"/>
  <c r="F35" i="1" l="1"/>
  <c r="G35" i="1" s="1"/>
  <c r="B12" i="2"/>
  <c r="B55" i="2" l="1"/>
  <c r="F12" i="2"/>
</calcChain>
</file>

<file path=xl/sharedStrings.xml><?xml version="1.0" encoding="utf-8"?>
<sst xmlns="http://schemas.openxmlformats.org/spreadsheetml/2006/main" count="459" uniqueCount="209">
  <si>
    <t>№ п/п</t>
  </si>
  <si>
    <t>Наименование параметра</t>
  </si>
  <si>
    <t>Единица измерения</t>
  </si>
  <si>
    <t>Информация</t>
  </si>
  <si>
    <t>Дополнительное описание</t>
  </si>
  <si>
    <t>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</si>
  <si>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</si>
  <si>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</si>
  <si>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</si>
  <si>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</si>
  <si>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</si>
  <si>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</si>
  <si>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</si>
  <si>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</si>
  <si>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</si>
  <si>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</si>
  <si>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</si>
  <si>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</si>
  <si>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</si>
  <si>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</si>
  <si>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</si>
  <si>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</si>
  <si>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</si>
  <si>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</si>
  <si>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</si>
  <si>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</si>
  <si>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и оказанные услуги по содержанию общего имущества и текущему ремонту</t>
  </si>
  <si>
    <t>1</t>
  </si>
  <si>
    <t>Наименование работ (услуг)</t>
  </si>
  <si>
    <t>-</t>
  </si>
  <si>
    <t xml:space="preserve">Услуги и работы по управлению домом </t>
  </si>
  <si>
    <t>Годовая фактическая стоимость работ (услуг)</t>
  </si>
  <si>
    <t>1.1</t>
  </si>
  <si>
    <t>Наименование работы (услуги), выполняемой в рамках указанного раздела работ (услуг)</t>
  </si>
  <si>
    <t>ФОТ АУП и страховые взносы, проведение общих собраний собственников помещений в МКД, взаимодействие с организациями по устранию аварий, делопроизводство, организация работ с населением,  подрядными организациями,  с ресурсоснабжающими организациями, прием населения и юридических лиц, переписка, ведение бухгалтерского и технического учета, отчетности, организация работ с органами надзора и контролирующими организациями, организация расчетов за жилищные услуги, ведение баз данных по оплате за содержание и ремонт жилья, содержание и обслуживание сайтов, программное обеспечение,  хранение и  обновление технической документации, подготовка паспортов готовности и актов осмотра,  съем показаний индивидуальных и общедомовых приборов учета и прочие услуги (в т.ч. коммунальные платежи, бухгалтерские программы, коммунальные платежи по содержанию офиса, бланки, канцелярские расходы, услуги почты,обслуживание, ремонт и замена оргтехники, услуги банка, обучение сотрудников, участие в конкурсах, обучающих семинарах, оплата госпошлин, налогов и сборов, штрафов)</t>
  </si>
  <si>
    <t>Периодичность выполнения работ (оказания услуг)</t>
  </si>
  <si>
    <t>ежемесячно</t>
  </si>
  <si>
    <t>руб./кв.м</t>
  </si>
  <si>
    <t>Стоимость на единицу измерения</t>
  </si>
  <si>
    <t>2</t>
  </si>
  <si>
    <t>Услуги и расходы по содержанию и обслуживанию конструктивных элементов, общедомового инженерного оборудования и коммуникаций, аварийно-диспетчерское обслуживание</t>
  </si>
  <si>
    <t>2.1</t>
  </si>
  <si>
    <t xml:space="preserve">Замена светильников и ламп в МОП в подъездах,подвалах, на территории МКД, установка плафонов на светильники </t>
  </si>
  <si>
    <t>2.2</t>
  </si>
  <si>
    <t>2.3</t>
  </si>
  <si>
    <t>Техническое, аварийно-диспетчерское обслуживание и текущий ремонт систем водоснабжения и электрических сетей, отопления и ГВС, ВДГО, теплового счетчика, домофонной системы</t>
  </si>
  <si>
    <t>круглосуточно, ежемесячно</t>
  </si>
  <si>
    <t>2.4</t>
  </si>
  <si>
    <t>Работы, выполняемые в целях надлежащего содержания систем вентиляции и дымоудаления МКД</t>
  </si>
  <si>
    <t>4 раза в год согласно графика</t>
  </si>
  <si>
    <t>2.5</t>
  </si>
  <si>
    <t>по мере необходимости</t>
  </si>
  <si>
    <t>кв.м</t>
  </si>
  <si>
    <t>3</t>
  </si>
  <si>
    <t xml:space="preserve">Услуги по санитарному содержанию и благоустройству МКД </t>
  </si>
  <si>
    <t>3.1</t>
  </si>
  <si>
    <t>3.2</t>
  </si>
  <si>
    <t>3.1 Заработная плата за благоустройство (уборка лестничных клеток, дворовой территории, покос травы, ремонт и покраска дворового оборудования, побелка бордюров и прочие)</t>
  </si>
  <si>
    <t>3.2 Страховые взносы (пенсионный фонд, медстрахование, ФСС)</t>
  </si>
  <si>
    <t>3.3 Текущий ремонт дворовой территории и оборудования (указать материалы, работы,услуги выполненные УК  и (или) подрядными организациями)</t>
  </si>
  <si>
    <t>3.3.1 Покраска скамеек, канализационных люков, урн, оборудования детской площадки, беседки, газопровода (от МКД до нежилого помещения), ремонт металлического забора, ремонт крылец 4, 2, 3 подъезды (работы выполнены УО)</t>
  </si>
  <si>
    <t>3.4</t>
  </si>
  <si>
    <t>Услуги по предоставлению парковочных мест (аренда земельного участка)</t>
  </si>
  <si>
    <t>3.5</t>
  </si>
  <si>
    <t>Электроэнергия ОДН</t>
  </si>
  <si>
    <t>постоянно</t>
  </si>
  <si>
    <t>3.6</t>
  </si>
  <si>
    <t>Водоснабжение ОДН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</si>
  <si>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</si>
  <si>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</si>
  <si>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</si>
  <si>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</si>
  <si>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</si>
  <si>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</si>
  <si>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.</t>
  </si>
  <si>
    <t>Общая информация по предоставленным коммунальным услугам</t>
  </si>
  <si>
    <t>37.1</t>
  </si>
  <si>
    <t>Вид коммунальной услуги</t>
  </si>
  <si>
    <t>Водоснабжение и водоотведение</t>
  </si>
  <si>
    <t>38.1</t>
  </si>
  <si>
    <t>Куб.м</t>
  </si>
  <si>
    <t>39.1</t>
  </si>
  <si>
    <t>Общий объем потребления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</si>
  <si>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</si>
  <si>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</si>
  <si>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</si>
  <si>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</si>
  <si>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</si>
  <si>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</si>
  <si>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</si>
  <si>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</si>
  <si>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</si>
  <si>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</si>
  <si>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</si>
  <si>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</si>
  <si>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</si>
  <si>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</si>
  <si>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</si>
  <si>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</si>
  <si>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Подогрев воды</t>
  </si>
  <si>
    <t>38.2</t>
  </si>
  <si>
    <t>гкал</t>
  </si>
  <si>
    <t>39.2</t>
  </si>
  <si>
    <t>40.2</t>
  </si>
  <si>
    <t>41.2</t>
  </si>
  <si>
    <t>42.2</t>
  </si>
  <si>
    <t>43.2</t>
  </si>
  <si>
    <t>44.2</t>
  </si>
  <si>
    <t>45.2</t>
  </si>
  <si>
    <t>46.2</t>
  </si>
  <si>
    <t>37.3</t>
  </si>
  <si>
    <t>Отопление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</si>
  <si>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</si>
  <si>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</si>
  <si>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</si>
  <si>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</si>
  <si>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</si>
  <si>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</si>
  <si>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</si>
  <si>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</si>
  <si>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</si>
  <si>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Информация о ведении претензионно-исковой работы в отношении потребителей-должников</t>
  </si>
  <si>
    <t>47.</t>
  </si>
  <si>
    <t>48.</t>
  </si>
  <si>
    <t>49.</t>
  </si>
  <si>
    <t>ед..</t>
  </si>
  <si>
    <t>50.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</si>
  <si>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</si>
  <si>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</si>
  <si>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</si>
  <si>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</si>
  <si>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</si>
  <si>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</si>
  <si>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Управляющая организация</t>
  </si>
  <si>
    <t>ООО "Дом-Сервис"</t>
  </si>
  <si>
    <t>Директор</t>
  </si>
  <si>
    <t>__________________ О.Я.Кузнецова</t>
  </si>
  <si>
    <t>Главный бухгалтер</t>
  </si>
  <si>
    <t xml:space="preserve">Приложение №1 к Протоколу общего годового собрания собственников помещений в многоквартирном доме от "____" _________ 2021г. №1 
</t>
  </si>
  <si>
    <t>ДОХОДЫ</t>
  </si>
  <si>
    <t>Общая площадь МКД  2633,30 кв.м.</t>
  </si>
  <si>
    <t>1.Содержание жилья (платежи населения), в том числе:</t>
  </si>
  <si>
    <t>1.1 Содержание общего имущества МКД</t>
  </si>
  <si>
    <t>1.2 Электроэнергия ОДН</t>
  </si>
  <si>
    <t>1.3 Холодная вода ОДН</t>
  </si>
  <si>
    <t>2.Прочие доходы: (доходы, полученные от использования общего имущества, в том числе:)</t>
  </si>
  <si>
    <t>2.3 Доходы от интернет провайдеров</t>
  </si>
  <si>
    <t>Итого содержание общего имущества и прочие доходы</t>
  </si>
  <si>
    <t xml:space="preserve">РАСХОДЫ  </t>
  </si>
  <si>
    <t>1 Ремонт конструктивных элементов зданий:</t>
  </si>
  <si>
    <t>1.1 Заработная плата за текущий ремонт (плановый осмотр кровли, оконных и дверных заполнений, фасада,  закрытие теплового контура, ремонт козырька, очистка тех.помещений от мусора и прочие)</t>
  </si>
  <si>
    <t>1.2 Страховые взносы (пенсионный фонд, медстрахование, ФСС, 30,2%)</t>
  </si>
  <si>
    <t>1.4 Текущий ремонт конструктивных элементов МКД</t>
  </si>
  <si>
    <t>2 Ремонт и обслуживание внутридомового инженерного оборудования:</t>
  </si>
  <si>
    <t>2.1 Заработная плата за текущий ремонт (плановый осмотр  общедомой системы холодного, горячего водоснабжения, водоотведения, системы отопления, системы электроснабжения, подготовка системы отопления к отопительному периоду, замена эл.ламп, ППР электрощитов, ревизия вентилей, сварочные работы с заменой участков трубы, ремонт и прочистка канализации, замена задвижки, смена вентиля и прочие)</t>
  </si>
  <si>
    <t>2.2 Страховые взносы (пенсионный фонд, медстрахование, ФСС)</t>
  </si>
  <si>
    <t>2.3 Текущий ремонт инженерных систем ВДО</t>
  </si>
  <si>
    <t>2.9 Техническое обслуживание домофонов (ИП Литвинов А.А.)</t>
  </si>
  <si>
    <t>3 Благоустройство и обеспечение санитарного состояния жилого фонда</t>
  </si>
  <si>
    <t>3.4 Аренда земельного участка</t>
  </si>
  <si>
    <r>
      <t>4 Внеэксплуатационные расходы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(налог по упрощенной системе налогообложения,  услуги банка, транспортный налог, плата за негативное воздействие на окружающую среду, членские взносы)</t>
    </r>
  </si>
  <si>
    <r>
      <t xml:space="preserve">6 Прочие и прямые затраты, услуги РРКЦ                                                                                          </t>
    </r>
    <r>
      <rPr>
        <sz val="10"/>
        <rFont val="Arial"/>
        <family val="2"/>
        <charset val="204"/>
      </rPr>
      <t>(агентское  вознаграждение за изготовление ЕПД, прием и перечисление платежей, страхование гражданской ответственности, агентское вознаграждение за расчет ОДН)</t>
    </r>
  </si>
  <si>
    <t>ВСЕГО РАСХОДОВ</t>
  </si>
  <si>
    <t xml:space="preserve">Руководитель управляющей организации                                                                                  </t>
  </si>
  <si>
    <t xml:space="preserve">                     Директор  ООО "Дом-Сервис"                                                                              М.П.                                         ____________</t>
  </si>
  <si>
    <t>2.6</t>
  </si>
  <si>
    <t>начислено, руб.</t>
  </si>
  <si>
    <t xml:space="preserve">оплачено, руб. </t>
  </si>
  <si>
    <t>зп жени</t>
  </si>
  <si>
    <t>1.3 Техническое обслуживание дымоходов и вентканалов ( БРО ВДПО)</t>
  </si>
  <si>
    <t>подарок</t>
  </si>
  <si>
    <t>зп вахтеров</t>
  </si>
  <si>
    <t>2.4 Аварийное обслуживание ( услуги по ликвидации аварий в выходные, праздничные дни и ночное время, круглосуточное наблюдение вахтеров)</t>
  </si>
  <si>
    <t>2.7  Замена светильников в МОП (исполнитель УО)</t>
  </si>
  <si>
    <t>3.3.2 Хоз.инвентарь и расходные материалы на благоустройство и санитарию (работы выполнены УО)</t>
  </si>
  <si>
    <t>3.5 Дератизация, дезинсекция (работы выполнены УО)</t>
  </si>
  <si>
    <t>3.3 Текущий ремонт дворовой территории и оборудования</t>
  </si>
  <si>
    <t>3.7 Оплата ресурсоснабжающим организациям коммунальных ресурсов, используемых при обслуживании общего имущества ОДН (электроэнергия, холодная вода)</t>
  </si>
  <si>
    <r>
      <t xml:space="preserve">5 Общеэксплуатационные расходы                                                                                                                                        </t>
    </r>
    <r>
      <rPr>
        <sz val="9"/>
        <rFont val="Arial"/>
        <family val="2"/>
        <charset val="204"/>
      </rPr>
      <t>(ФОТ АУП и страховые взносы, прием и регистрация заявок от населения, проведение общих собраний собственников помещений в МКД, взаимодействие с организациями по устранию аварий, делопроизводство, организация работ с населением,  подрядными организациями,  с ресурсоснабжающими организациями, прием населения и юридических лиц, переписка, ведение бухгалтерского и технического учета, отчетности,  организация работ с органами надзора и контролирующими организациями, организация расчетов за жилищные услуги, ведение баз данных по оплате за содержание и ремонт жилья, ведение паспортного учета, содержание и обслуживание средств связи, сайтов, программное обеспечение, услуги СБИС, услуги КСКПЭП (отправка отчетности,электронные ключи и подпись),  хранение и  обновление технической документации, подготовка документации для судебных инстанций и участие в судебных заседаниях, подготовка паспортов готовности и актов осмотра,  съем показаний индивидуальных и общедомовых приборов учета и прочие услуги (в т.ч. коммунальные платежи, бухгалтерские программы, аренда помещения, территории, коммунальные платежи по содержанию офиса, бланки, канцелярские расходы, услуги почты, госпошлина, обучение сотрудников, подписка на периодическую печать, участие в конкурсах, обучающих семинарах, оплата госпошлин)</t>
    </r>
  </si>
  <si>
    <t>___________О.Я.Кузнецова</t>
  </si>
  <si>
    <t>расходы</t>
  </si>
  <si>
    <t>выручка</t>
  </si>
  <si>
    <t>2.5 Тех.обслуж. внутридомового газового оборудования (1 раз в год) (Газпром г.Валуйки)</t>
  </si>
  <si>
    <t>2.8 Техническое обслуживание ОДПУ тепловой энергии, ХВС (выполнено ООО Проектмонтажсервис)</t>
  </si>
  <si>
    <t>Уборка влажная и сухая подъездов, лестничных клеток, МОП. Влажная протирка подоконников, перил, шкафов электросчетчиков и слаботочных устройств, почтовых ящиков, дверных коробок, полотен дверей, доводчиков, мытье окон. Очистка от мусора урн. Промывка. Уборка контейнерной площадки. Дезинфекция контейнеров. Уборка дворовой территории, крылец, парквки, очистка от снега и наледи, покос травы, уход з азелеными насаждениями, покраска скамеек, перил, ляд, разграничений парковочных мест, очистка подвала от мусора</t>
  </si>
  <si>
    <t>1 раз</t>
  </si>
  <si>
    <t>Работы по текущему ремонту конструктивных элементов, несущих конструкций, МОП (полный ремонт 4 подъезда,частичная покраска цоколя фасадов, ремонт оконных отливов по фасаду дома, ремонт кровли, укрепление продухов на чердаке, ремонт крыши нежилого помещения)</t>
  </si>
  <si>
    <t>ежедневно</t>
  </si>
  <si>
    <t>Текущий ремонт инженерных сетей внутридомового инженерного оборудования (ремонт с-мы ГВС и отопления,сантехнические работы, замена прибора учета ГВС ОДН, прибора учета тепла ОДН,ремонт домофонной с-мы)</t>
  </si>
  <si>
    <t>Обеспечение пожарной безопасности</t>
  </si>
  <si>
    <t>2.10 Техническое обслуживание систем водоснабжения и электрических сетей (АО ЭФКО)</t>
  </si>
  <si>
    <t>3.3.4 Обработка от гололеда (работы выполнены УО)</t>
  </si>
  <si>
    <t>Форма 2.8</t>
  </si>
  <si>
    <t xml:space="preserve">(по управлению, ремонту и содержанию общедомового имущества в местах общего пользования  в многоквартирном доме по адресу: Белгородская область, город Алексеевка, улица Толстого, дом 88, за 2020 год,  форма 2.8 , Приказ Министерства строительства и жилищно-коммунального хозяйства РФ от 22.12.2014 N 882/пр). </t>
  </si>
  <si>
    <t>2.1 Субаренда зем. участка</t>
  </si>
  <si>
    <t>1.4.1 Текущий  ремонт 2подъезда, частичная покраска цоколя фасада МКД (ООО ЭФКО-Стройком)</t>
  </si>
  <si>
    <t>1.4.2 Материалы к тек. емонту 2 подъезда (ООО ЭФКО-Стройком)</t>
  </si>
  <si>
    <t>1.4.3 Ремонтоконных продухов(ОУ)</t>
  </si>
  <si>
    <t>1.4.4 Ремонт водостоков  (выполнено УО)</t>
  </si>
  <si>
    <t>2.3.1 Ремонт системы отопления и водоснабжения, сантехнические работы (исполнитель-УО)</t>
  </si>
  <si>
    <t>3.3.3 Ремонт детской площадки(работы выполнены УО)</t>
  </si>
  <si>
    <t>3.6 Утилизация ртутно-содержащих отходов</t>
  </si>
  <si>
    <t>3.3.1 Подрезка кустарников и покос травы , утилизация ТКО(работы выполнены УО)</t>
  </si>
  <si>
    <t>2.2 Аренда общедомового имущества</t>
  </si>
  <si>
    <t xml:space="preserve">Годовая отчетность о расходовании полученных денежных средств по МКД г.Алексеевка, ул.Толстого, 88 за  2021  год                 </t>
  </si>
  <si>
    <t>Финансовый результат (прибыль) за 2021 год</t>
  </si>
  <si>
    <t>Ремонт детской площадки (территория МКД)</t>
  </si>
  <si>
    <t>__________________С.В.Барыкина</t>
  </si>
  <si>
    <t>Отчет управляющей организации ООО «Дом-Сервис» об исполнении договора об управлении многоквартирным домом в 2021году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</si>
</sst>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0"/>
      <color theme="3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 Rounded MT Bold"/>
      <family val="2"/>
    </font>
    <font>
      <sz val="10"/>
      <name val="Arial Rounded MT Bold"/>
      <family val="2"/>
    </font>
    <font>
      <sz val="8"/>
      <name val="Arial Rounded MT Bold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4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vertical="justify" wrapText="1"/>
    </xf>
    <xf numFmtId="0" fontId="0" fillId="0" borderId="1" xfId="0" applyBorder="1" applyAlignment="1">
      <alignment horizontal="center" vertical="justify" wrapText="1"/>
    </xf>
    <xf numFmtId="14" fontId="0" fillId="0" borderId="1" xfId="0" applyNumberFormat="1" applyFill="1" applyBorder="1" applyAlignment="1">
      <alignment horizontal="center" vertical="justify"/>
    </xf>
    <xf numFmtId="0" fontId="0" fillId="0" borderId="1" xfId="0" applyBorder="1" applyAlignment="1">
      <alignment vertical="justify"/>
    </xf>
    <xf numFmtId="0" fontId="0" fillId="0" borderId="0" xfId="0" applyAlignment="1">
      <alignment vertical="justify"/>
    </xf>
    <xf numFmtId="4" fontId="0" fillId="0" borderId="1" xfId="0" applyNumberFormat="1" applyFill="1" applyBorder="1" applyAlignment="1">
      <alignment horizontal="center" vertical="justify"/>
    </xf>
    <xf numFmtId="0" fontId="0" fillId="2" borderId="0" xfId="0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/>
    <xf numFmtId="0" fontId="2" fillId="0" borderId="0" xfId="0" applyFont="1" applyFill="1" applyAlignment="1"/>
    <xf numFmtId="0" fontId="11" fillId="0" borderId="0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centerContinuous" vertical="center" wrapText="1"/>
    </xf>
    <xf numFmtId="0" fontId="13" fillId="0" borderId="1" xfId="0" applyNumberFormat="1" applyFont="1" applyFill="1" applyBorder="1" applyAlignment="1" applyProtection="1">
      <alignment horizontal="centerContinuous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21" fillId="0" borderId="0" xfId="0" applyFont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/>
    <xf numFmtId="0" fontId="25" fillId="0" borderId="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horizontal="center"/>
    </xf>
    <xf numFmtId="4" fontId="0" fillId="0" borderId="0" xfId="0" applyNumberForma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4" fontId="0" fillId="0" borderId="1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justify"/>
    </xf>
    <xf numFmtId="4" fontId="0" fillId="0" borderId="0" xfId="0" applyNumberFormat="1" applyAlignment="1">
      <alignment vertical="justify"/>
    </xf>
    <xf numFmtId="4" fontId="6" fillId="2" borderId="0" xfId="0" applyNumberFormat="1" applyFont="1" applyFill="1" applyAlignment="1">
      <alignment vertical="center"/>
    </xf>
    <xf numFmtId="0" fontId="28" fillId="0" borderId="0" xfId="0" applyFont="1"/>
    <xf numFmtId="14" fontId="25" fillId="0" borderId="2" xfId="0" applyNumberFormat="1" applyFont="1" applyFill="1" applyBorder="1" applyAlignment="1" applyProtection="1">
      <alignment vertical="center" wrapText="1"/>
    </xf>
    <xf numFmtId="4" fontId="14" fillId="3" borderId="1" xfId="0" applyNumberFormat="1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 applyProtection="1">
      <alignment horizontal="center" vertical="center" wrapText="1"/>
    </xf>
    <xf numFmtId="4" fontId="12" fillId="3" borderId="6" xfId="0" applyNumberFormat="1" applyFont="1" applyFill="1" applyBorder="1" applyAlignment="1" applyProtection="1">
      <alignment horizontal="centerContinuous" vertical="center"/>
    </xf>
    <xf numFmtId="4" fontId="12" fillId="3" borderId="2" xfId="0" applyNumberFormat="1" applyFont="1" applyFill="1" applyBorder="1" applyAlignment="1" applyProtection="1">
      <alignment horizontal="centerContinuous" vertical="center" wrapText="1"/>
    </xf>
    <xf numFmtId="4" fontId="12" fillId="3" borderId="4" xfId="0" applyNumberFormat="1" applyFont="1" applyFill="1" applyBorder="1" applyAlignment="1" applyProtection="1">
      <alignment horizontal="centerContinuous" vertical="center" wrapText="1"/>
    </xf>
    <xf numFmtId="2" fontId="27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wrapText="1"/>
    </xf>
    <xf numFmtId="0" fontId="9" fillId="0" borderId="0" xfId="0" applyFont="1" applyFill="1" applyAlignment="1">
      <alignment horizontal="righ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/>
    </xf>
    <xf numFmtId="4" fontId="15" fillId="0" borderId="4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4" fontId="12" fillId="0" borderId="4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/>
    </xf>
    <xf numFmtId="4" fontId="12" fillId="0" borderId="4" xfId="0" applyNumberFormat="1" applyFont="1" applyFill="1" applyBorder="1" applyAlignment="1" applyProtection="1">
      <alignment horizontal="center"/>
    </xf>
    <xf numFmtId="4" fontId="25" fillId="3" borderId="2" xfId="0" applyNumberFormat="1" applyFont="1" applyFill="1" applyBorder="1" applyAlignment="1" applyProtection="1">
      <alignment horizontal="center" vertical="center"/>
    </xf>
    <xf numFmtId="4" fontId="25" fillId="3" borderId="4" xfId="0" applyNumberFormat="1" applyFont="1" applyFill="1" applyBorder="1" applyAlignment="1" applyProtection="1">
      <alignment horizontal="center" vertical="center"/>
    </xf>
    <xf numFmtId="4" fontId="14" fillId="3" borderId="2" xfId="0" applyNumberFormat="1" applyFont="1" applyFill="1" applyBorder="1" applyAlignment="1" applyProtection="1">
      <alignment horizontal="center" vertical="center"/>
    </xf>
    <xf numFmtId="4" fontId="14" fillId="3" borderId="4" xfId="0" applyNumberFormat="1" applyFont="1" applyFill="1" applyBorder="1" applyAlignment="1" applyProtection="1">
      <alignment horizontal="center" vertical="center"/>
    </xf>
    <xf numFmtId="4" fontId="15" fillId="3" borderId="2" xfId="0" applyNumberFormat="1" applyFont="1" applyFill="1" applyBorder="1" applyAlignment="1" applyProtection="1">
      <alignment horizontal="center" vertical="center"/>
    </xf>
    <xf numFmtId="4" fontId="15" fillId="3" borderId="4" xfId="0" applyNumberFormat="1" applyFont="1" applyFill="1" applyBorder="1" applyAlignment="1" applyProtection="1">
      <alignment horizontal="center" vertical="center"/>
    </xf>
    <xf numFmtId="4" fontId="18" fillId="3" borderId="2" xfId="0" applyNumberFormat="1" applyFont="1" applyFill="1" applyBorder="1" applyAlignment="1" applyProtection="1">
      <alignment horizontal="center" vertical="center"/>
    </xf>
    <xf numFmtId="4" fontId="18" fillId="3" borderId="4" xfId="0" applyNumberFormat="1" applyFont="1" applyFill="1" applyBorder="1" applyAlignment="1" applyProtection="1">
      <alignment horizontal="center" vertical="center"/>
    </xf>
    <xf numFmtId="4" fontId="19" fillId="3" borderId="2" xfId="0" applyNumberFormat="1" applyFont="1" applyFill="1" applyBorder="1" applyAlignment="1" applyProtection="1">
      <alignment horizontal="center" vertical="center"/>
    </xf>
    <xf numFmtId="4" fontId="19" fillId="3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" fontId="26" fillId="3" borderId="2" xfId="0" applyNumberFormat="1" applyFont="1" applyFill="1" applyBorder="1" applyAlignment="1" applyProtection="1">
      <alignment horizontal="center" vertical="center"/>
    </xf>
    <xf numFmtId="4" fontId="26" fillId="3" borderId="4" xfId="0" applyNumberFormat="1" applyFont="1" applyFill="1" applyBorder="1" applyAlignment="1" applyProtection="1">
      <alignment horizontal="center" vertical="center"/>
    </xf>
    <xf numFmtId="4" fontId="16" fillId="3" borderId="2" xfId="0" applyNumberFormat="1" applyFont="1" applyFill="1" applyBorder="1" applyAlignment="1" applyProtection="1">
      <alignment horizontal="center" vertical="center"/>
    </xf>
    <xf numFmtId="4" fontId="16" fillId="3" borderId="4" xfId="0" applyNumberFormat="1" applyFont="1" applyFill="1" applyBorder="1" applyAlignment="1" applyProtection="1">
      <alignment horizontal="center" vertical="center"/>
    </xf>
    <xf numFmtId="4" fontId="17" fillId="3" borderId="2" xfId="0" applyNumberFormat="1" applyFont="1" applyFill="1" applyBorder="1" applyAlignment="1" applyProtection="1">
      <alignment horizontal="center" vertical="center"/>
    </xf>
    <xf numFmtId="4" fontId="17" fillId="3" borderId="4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 applyAlignment="1">
      <alignment horizontal="center" vertical="justify"/>
    </xf>
    <xf numFmtId="2" fontId="0" fillId="0" borderId="1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abSelected="1" view="pageBreakPreview" topLeftCell="A152" zoomScaleNormal="100" zoomScaleSheetLayoutView="100" workbookViewId="0">
      <selection activeCell="D45" sqref="D45"/>
    </sheetView>
  </sheetViews>
  <sheetFormatPr defaultRowHeight="15" x14ac:dyDescent="0.25"/>
  <cols>
    <col min="1" max="1" width="6.85546875" style="39" customWidth="1"/>
    <col min="2" max="2" width="48.85546875" customWidth="1"/>
    <col min="3" max="3" width="9.28515625" style="40" customWidth="1"/>
    <col min="4" max="4" width="85.28515625" style="41" customWidth="1"/>
    <col min="5" max="5" width="9.5703125" hidden="1" customWidth="1"/>
    <col min="6" max="6" width="14.85546875" hidden="1" customWidth="1"/>
    <col min="7" max="7" width="27.85546875" hidden="1" customWidth="1"/>
    <col min="8" max="8" width="16" customWidth="1"/>
    <col min="9" max="9" width="24.7109375" customWidth="1"/>
  </cols>
  <sheetData>
    <row r="1" spans="1:12" hidden="1" x14ac:dyDescent="0.25"/>
    <row r="2" spans="1:12" ht="24.75" customHeight="1" x14ac:dyDescent="0.4">
      <c r="B2" s="78" t="s">
        <v>192</v>
      </c>
    </row>
    <row r="3" spans="1:12" s="41" customFormat="1" ht="61.5" hidden="1" customHeight="1" x14ac:dyDescent="0.25">
      <c r="A3" s="89" t="s">
        <v>138</v>
      </c>
      <c r="B3" s="89"/>
      <c r="C3" s="89"/>
      <c r="D3" s="89"/>
      <c r="H3" s="87"/>
      <c r="I3" s="87"/>
      <c r="J3" s="87"/>
      <c r="K3" s="87"/>
      <c r="L3" s="87"/>
    </row>
    <row r="4" spans="1:12" s="41" customFormat="1" ht="57" customHeight="1" x14ac:dyDescent="0.35">
      <c r="A4" s="87" t="s">
        <v>208</v>
      </c>
      <c r="B4" s="87"/>
      <c r="C4" s="87"/>
      <c r="D4" s="87"/>
      <c r="E4" s="42"/>
    </row>
    <row r="5" spans="1:12" s="41" customFormat="1" ht="62.25" customHeight="1" x14ac:dyDescent="0.3">
      <c r="A5" s="88" t="s">
        <v>193</v>
      </c>
      <c r="B5" s="88"/>
      <c r="C5" s="88"/>
      <c r="D5" s="88"/>
    </row>
    <row r="6" spans="1:12" s="3" customFormat="1" ht="81" customHeight="1" x14ac:dyDescent="0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</row>
    <row r="7" spans="1:12" s="9" customFormat="1" ht="18" customHeight="1" x14ac:dyDescent="0.25">
      <c r="A7" s="4">
        <v>1</v>
      </c>
      <c r="B7" s="5" t="s">
        <v>5</v>
      </c>
      <c r="C7" s="6"/>
      <c r="D7" s="7">
        <v>44650</v>
      </c>
      <c r="E7" s="8"/>
    </row>
    <row r="8" spans="1:12" s="9" customFormat="1" ht="21.75" customHeight="1" x14ac:dyDescent="0.25">
      <c r="A8" s="4">
        <v>2</v>
      </c>
      <c r="B8" s="5" t="s">
        <v>6</v>
      </c>
      <c r="C8" s="6"/>
      <c r="D8" s="7">
        <v>44197</v>
      </c>
      <c r="E8" s="8"/>
    </row>
    <row r="9" spans="1:12" s="9" customFormat="1" ht="22.5" customHeight="1" x14ac:dyDescent="0.25">
      <c r="A9" s="4">
        <v>3</v>
      </c>
      <c r="B9" s="5" t="s">
        <v>7</v>
      </c>
      <c r="C9" s="6"/>
      <c r="D9" s="7">
        <v>44561</v>
      </c>
      <c r="E9" s="8"/>
    </row>
    <row r="10" spans="1:12" s="9" customFormat="1" ht="31.5" customHeight="1" x14ac:dyDescent="0.25">
      <c r="A10" s="4">
        <v>4</v>
      </c>
      <c r="B10" s="5" t="s">
        <v>8</v>
      </c>
      <c r="C10" s="6" t="s">
        <v>9</v>
      </c>
      <c r="D10" s="75">
        <v>0</v>
      </c>
      <c r="E10" s="8"/>
    </row>
    <row r="11" spans="1:12" s="9" customFormat="1" ht="33.75" customHeight="1" x14ac:dyDescent="0.25">
      <c r="A11" s="4">
        <v>5</v>
      </c>
      <c r="B11" s="5" t="s">
        <v>10</v>
      </c>
      <c r="C11" s="6" t="s">
        <v>9</v>
      </c>
      <c r="D11" s="75">
        <v>0</v>
      </c>
      <c r="E11" s="8"/>
    </row>
    <row r="12" spans="1:12" s="9" customFormat="1" ht="18" customHeight="1" x14ac:dyDescent="0.25">
      <c r="A12" s="4">
        <v>6</v>
      </c>
      <c r="B12" s="5" t="s">
        <v>11</v>
      </c>
      <c r="C12" s="6" t="s">
        <v>9</v>
      </c>
      <c r="D12" s="10">
        <v>311031.43000000005</v>
      </c>
      <c r="E12" s="8"/>
    </row>
    <row r="13" spans="1:12" s="9" customFormat="1" ht="30" customHeight="1" x14ac:dyDescent="0.25">
      <c r="A13" s="4">
        <v>7</v>
      </c>
      <c r="B13" s="5" t="s">
        <v>12</v>
      </c>
      <c r="C13" s="6" t="s">
        <v>9</v>
      </c>
      <c r="D13" s="10">
        <v>1216584.6000000001</v>
      </c>
      <c r="E13" s="8"/>
    </row>
    <row r="14" spans="1:12" s="9" customFormat="1" ht="21" customHeight="1" x14ac:dyDescent="0.25">
      <c r="A14" s="4">
        <v>8</v>
      </c>
      <c r="B14" s="5" t="s">
        <v>13</v>
      </c>
      <c r="C14" s="6" t="s">
        <v>9</v>
      </c>
      <c r="D14" s="10">
        <v>517739.97</v>
      </c>
      <c r="E14" s="8"/>
    </row>
    <row r="15" spans="1:12" s="9" customFormat="1" ht="21.75" customHeight="1" x14ac:dyDescent="0.25">
      <c r="A15" s="4">
        <v>9</v>
      </c>
      <c r="B15" s="5" t="s">
        <v>14</v>
      </c>
      <c r="C15" s="6" t="s">
        <v>9</v>
      </c>
      <c r="D15" s="118">
        <v>281208.99</v>
      </c>
      <c r="E15" s="8"/>
      <c r="F15" s="9">
        <f>2633.3*38.5*12</f>
        <v>1216584.6000000001</v>
      </c>
    </row>
    <row r="16" spans="1:12" s="9" customFormat="1" ht="19.5" customHeight="1" x14ac:dyDescent="0.25">
      <c r="A16" s="4">
        <v>10</v>
      </c>
      <c r="B16" s="5" t="s">
        <v>15</v>
      </c>
      <c r="C16" s="6" t="s">
        <v>9</v>
      </c>
      <c r="D16" s="10">
        <v>417635.64</v>
      </c>
      <c r="E16" s="8"/>
    </row>
    <row r="17" spans="1:9" s="9" customFormat="1" x14ac:dyDescent="0.25">
      <c r="A17" s="4">
        <v>11</v>
      </c>
      <c r="B17" s="5" t="s">
        <v>16</v>
      </c>
      <c r="C17" s="6" t="s">
        <v>9</v>
      </c>
      <c r="D17" s="10">
        <f>D18+D21+D22</f>
        <v>1212251.1700000002</v>
      </c>
      <c r="E17" s="8"/>
      <c r="I17" s="76">
        <f>D12+D13-D18</f>
        <v>412031.43000000017</v>
      </c>
    </row>
    <row r="18" spans="1:9" s="9" customFormat="1" ht="28.5" customHeight="1" x14ac:dyDescent="0.25">
      <c r="A18" s="4">
        <v>12</v>
      </c>
      <c r="B18" s="5" t="s">
        <v>17</v>
      </c>
      <c r="C18" s="6" t="s">
        <v>9</v>
      </c>
      <c r="D18" s="10">
        <v>1115584.6000000001</v>
      </c>
      <c r="E18" s="8"/>
    </row>
    <row r="19" spans="1:9" s="9" customFormat="1" ht="27.75" customHeight="1" x14ac:dyDescent="0.25">
      <c r="A19" s="4">
        <v>13</v>
      </c>
      <c r="B19" s="5" t="s">
        <v>18</v>
      </c>
      <c r="C19" s="6" t="s">
        <v>9</v>
      </c>
      <c r="D19" s="10">
        <v>0</v>
      </c>
      <c r="E19" s="8"/>
    </row>
    <row r="20" spans="1:9" s="9" customFormat="1" x14ac:dyDescent="0.25">
      <c r="A20" s="4">
        <v>14</v>
      </c>
      <c r="B20" s="5" t="s">
        <v>19</v>
      </c>
      <c r="C20" s="6" t="s">
        <v>9</v>
      </c>
      <c r="D20" s="10">
        <v>0</v>
      </c>
      <c r="E20" s="8"/>
    </row>
    <row r="21" spans="1:9" s="9" customFormat="1" ht="35.25" customHeight="1" x14ac:dyDescent="0.25">
      <c r="A21" s="4">
        <v>15</v>
      </c>
      <c r="B21" s="5" t="s">
        <v>20</v>
      </c>
      <c r="C21" s="6" t="s">
        <v>9</v>
      </c>
      <c r="D21" s="10">
        <v>34266.57</v>
      </c>
      <c r="E21" s="8"/>
    </row>
    <row r="22" spans="1:9" s="9" customFormat="1" x14ac:dyDescent="0.25">
      <c r="A22" s="4">
        <v>16</v>
      </c>
      <c r="B22" s="5" t="s">
        <v>21</v>
      </c>
      <c r="C22" s="6" t="s">
        <v>9</v>
      </c>
      <c r="D22" s="10">
        <f>54000+8400</f>
        <v>62400</v>
      </c>
      <c r="E22" s="8"/>
    </row>
    <row r="23" spans="1:9" s="9" customFormat="1" x14ac:dyDescent="0.25">
      <c r="A23" s="4">
        <v>17</v>
      </c>
      <c r="B23" s="5" t="s">
        <v>22</v>
      </c>
      <c r="C23" s="6" t="s">
        <v>9</v>
      </c>
      <c r="D23" s="10">
        <v>0</v>
      </c>
      <c r="E23" s="8"/>
    </row>
    <row r="24" spans="1:9" s="9" customFormat="1" ht="30" x14ac:dyDescent="0.25">
      <c r="A24" s="4">
        <v>18</v>
      </c>
      <c r="B24" s="5" t="s">
        <v>23</v>
      </c>
      <c r="C24" s="6" t="s">
        <v>9</v>
      </c>
      <c r="D24" s="10">
        <v>0</v>
      </c>
      <c r="E24" s="8"/>
    </row>
    <row r="25" spans="1:9" s="9" customFormat="1" ht="30" x14ac:dyDescent="0.25">
      <c r="A25" s="4">
        <v>19</v>
      </c>
      <c r="B25" s="5" t="s">
        <v>24</v>
      </c>
      <c r="C25" s="6" t="s">
        <v>9</v>
      </c>
      <c r="D25" s="10">
        <v>0</v>
      </c>
      <c r="E25" s="8"/>
    </row>
    <row r="26" spans="1:9" s="9" customFormat="1" x14ac:dyDescent="0.25">
      <c r="A26" s="4">
        <v>20</v>
      </c>
      <c r="B26" s="5" t="s">
        <v>25</v>
      </c>
      <c r="C26" s="6" t="s">
        <v>9</v>
      </c>
      <c r="D26" s="10">
        <v>228248</v>
      </c>
      <c r="E26" s="8"/>
    </row>
    <row r="27" spans="1:9" s="11" customFormat="1" ht="31.5" customHeight="1" x14ac:dyDescent="0.25">
      <c r="A27" s="93" t="s">
        <v>26</v>
      </c>
      <c r="B27" s="93"/>
      <c r="C27" s="93"/>
      <c r="D27" s="93"/>
      <c r="E27" s="93"/>
    </row>
    <row r="28" spans="1:9" s="16" customFormat="1" ht="24.75" customHeight="1" x14ac:dyDescent="0.25">
      <c r="A28" s="12" t="s">
        <v>27</v>
      </c>
      <c r="B28" s="13" t="s">
        <v>28</v>
      </c>
      <c r="C28" s="13" t="s">
        <v>29</v>
      </c>
      <c r="D28" s="14" t="s">
        <v>30</v>
      </c>
      <c r="E28" s="15"/>
    </row>
    <row r="29" spans="1:9" s="16" customFormat="1" ht="36" customHeight="1" x14ac:dyDescent="0.25">
      <c r="A29" s="12"/>
      <c r="B29" s="17" t="s">
        <v>31</v>
      </c>
      <c r="C29" s="17" t="s">
        <v>9</v>
      </c>
      <c r="D29" s="18">
        <v>341095</v>
      </c>
      <c r="E29" s="15"/>
      <c r="H29" s="77">
        <f>D29+D35+D70</f>
        <v>1283523.8599999999</v>
      </c>
    </row>
    <row r="30" spans="1:9" s="24" customFormat="1" ht="224.25" customHeight="1" x14ac:dyDescent="0.25">
      <c r="A30" s="19" t="s">
        <v>32</v>
      </c>
      <c r="B30" s="20" t="s">
        <v>33</v>
      </c>
      <c r="C30" s="21" t="s">
        <v>29</v>
      </c>
      <c r="D30" s="22" t="s">
        <v>34</v>
      </c>
      <c r="E30" s="23"/>
    </row>
    <row r="31" spans="1:9" s="24" customFormat="1" ht="23.25" customHeight="1" x14ac:dyDescent="0.25">
      <c r="A31" s="19"/>
      <c r="B31" s="20" t="s">
        <v>35</v>
      </c>
      <c r="C31" s="21" t="s">
        <v>29</v>
      </c>
      <c r="D31" s="25" t="s">
        <v>36</v>
      </c>
      <c r="E31" s="23"/>
    </row>
    <row r="32" spans="1:9" s="24" customFormat="1" ht="17.25" customHeight="1" x14ac:dyDescent="0.25">
      <c r="A32" s="19"/>
      <c r="B32" s="20" t="s">
        <v>2</v>
      </c>
      <c r="C32" s="21" t="s">
        <v>29</v>
      </c>
      <c r="D32" s="25" t="s">
        <v>37</v>
      </c>
      <c r="E32" s="23"/>
    </row>
    <row r="33" spans="1:8" s="24" customFormat="1" ht="18" customHeight="1" x14ac:dyDescent="0.25">
      <c r="A33" s="19"/>
      <c r="B33" s="20" t="s">
        <v>38</v>
      </c>
      <c r="C33" s="21" t="s">
        <v>9</v>
      </c>
      <c r="D33" s="25">
        <f>ROUND(D29/2633.3/12,2)</f>
        <v>10.79</v>
      </c>
      <c r="E33" s="23"/>
    </row>
    <row r="34" spans="1:8" s="16" customFormat="1" ht="55.5" customHeight="1" x14ac:dyDescent="0.25">
      <c r="A34" s="12" t="s">
        <v>39</v>
      </c>
      <c r="B34" s="13" t="s">
        <v>28</v>
      </c>
      <c r="C34" s="13" t="s">
        <v>29</v>
      </c>
      <c r="D34" s="13" t="s">
        <v>40</v>
      </c>
      <c r="E34" s="15"/>
    </row>
    <row r="35" spans="1:8" s="16" customFormat="1" ht="36" customHeight="1" x14ac:dyDescent="0.25">
      <c r="A35" s="12"/>
      <c r="B35" s="17" t="s">
        <v>31</v>
      </c>
      <c r="C35" s="17" t="s">
        <v>9</v>
      </c>
      <c r="D35" s="26">
        <v>483176</v>
      </c>
      <c r="E35" s="15"/>
      <c r="F35" s="16">
        <f>F43+F48+F53+F58+F63</f>
        <v>514897.83999999997</v>
      </c>
      <c r="G35" s="16">
        <f>D35-F35</f>
        <v>-31721.839999999967</v>
      </c>
      <c r="H35" s="66">
        <f>D40+D45+D50+D55+D60+D65</f>
        <v>333107.68</v>
      </c>
    </row>
    <row r="36" spans="1:8" s="63" customFormat="1" ht="30.75" customHeight="1" x14ac:dyDescent="0.25">
      <c r="A36" s="12"/>
      <c r="B36" s="72" t="s">
        <v>35</v>
      </c>
      <c r="C36" s="72" t="s">
        <v>29</v>
      </c>
      <c r="D36" s="73" t="s">
        <v>187</v>
      </c>
      <c r="E36" s="62"/>
    </row>
    <row r="37" spans="1:8" s="63" customFormat="1" ht="21" customHeight="1" x14ac:dyDescent="0.25">
      <c r="A37" s="12"/>
      <c r="B37" s="72" t="s">
        <v>2</v>
      </c>
      <c r="C37" s="72" t="s">
        <v>29</v>
      </c>
      <c r="D37" s="73" t="s">
        <v>37</v>
      </c>
      <c r="E37" s="62"/>
    </row>
    <row r="38" spans="1:8" s="63" customFormat="1" ht="18" customHeight="1" x14ac:dyDescent="0.25">
      <c r="A38" s="12"/>
      <c r="B38" s="72" t="s">
        <v>38</v>
      </c>
      <c r="C38" s="72" t="s">
        <v>9</v>
      </c>
      <c r="D38" s="85">
        <f>D35/2633.3/12</f>
        <v>15.290573298396181</v>
      </c>
      <c r="E38" s="62"/>
    </row>
    <row r="39" spans="1:8" s="24" customFormat="1" ht="45.75" customHeight="1" x14ac:dyDescent="0.25">
      <c r="A39" s="19" t="s">
        <v>41</v>
      </c>
      <c r="B39" s="20" t="s">
        <v>33</v>
      </c>
      <c r="C39" s="21" t="s">
        <v>29</v>
      </c>
      <c r="D39" s="27" t="s">
        <v>42</v>
      </c>
      <c r="E39" s="23"/>
    </row>
    <row r="40" spans="1:8" s="24" customFormat="1" ht="21" customHeight="1" x14ac:dyDescent="0.25">
      <c r="A40" s="19"/>
      <c r="B40" s="20" t="s">
        <v>31</v>
      </c>
      <c r="C40" s="21" t="s">
        <v>9</v>
      </c>
      <c r="D40" s="119">
        <v>4830</v>
      </c>
      <c r="E40" s="23"/>
    </row>
    <row r="41" spans="1:8" s="24" customFormat="1" ht="20.25" customHeight="1" x14ac:dyDescent="0.25">
      <c r="A41" s="19"/>
      <c r="B41" s="20" t="s">
        <v>35</v>
      </c>
      <c r="C41" s="21" t="s">
        <v>29</v>
      </c>
      <c r="D41" s="25" t="s">
        <v>36</v>
      </c>
      <c r="E41" s="23"/>
    </row>
    <row r="42" spans="1:8" s="24" customFormat="1" ht="18.75" customHeight="1" x14ac:dyDescent="0.25">
      <c r="A42" s="19"/>
      <c r="B42" s="20" t="s">
        <v>2</v>
      </c>
      <c r="C42" s="21" t="s">
        <v>29</v>
      </c>
      <c r="D42" s="25" t="s">
        <v>37</v>
      </c>
      <c r="E42" s="23"/>
    </row>
    <row r="43" spans="1:8" s="24" customFormat="1" ht="21.75" customHeight="1" x14ac:dyDescent="0.25">
      <c r="A43" s="19"/>
      <c r="B43" s="20" t="s">
        <v>38</v>
      </c>
      <c r="C43" s="21" t="s">
        <v>9</v>
      </c>
      <c r="D43" s="28">
        <f>1276/2633.3/12</f>
        <v>4.0380257977949086E-2</v>
      </c>
      <c r="E43" s="23"/>
      <c r="F43" s="24">
        <v>12077</v>
      </c>
    </row>
    <row r="44" spans="1:8" s="24" customFormat="1" ht="50.25" customHeight="1" x14ac:dyDescent="0.25">
      <c r="A44" s="19" t="s">
        <v>43</v>
      </c>
      <c r="B44" s="20" t="s">
        <v>33</v>
      </c>
      <c r="C44" s="21" t="s">
        <v>29</v>
      </c>
      <c r="D44" s="27" t="s">
        <v>188</v>
      </c>
      <c r="E44" s="23"/>
    </row>
    <row r="45" spans="1:8" s="24" customFormat="1" ht="20.25" customHeight="1" x14ac:dyDescent="0.25">
      <c r="A45" s="19"/>
      <c r="B45" s="20" t="s">
        <v>31</v>
      </c>
      <c r="C45" s="21" t="s">
        <v>9</v>
      </c>
      <c r="D45" s="31">
        <v>2310</v>
      </c>
      <c r="E45" s="23"/>
    </row>
    <row r="46" spans="1:8" s="24" customFormat="1" ht="23.25" customHeight="1" x14ac:dyDescent="0.25">
      <c r="A46" s="19"/>
      <c r="B46" s="20" t="s">
        <v>35</v>
      </c>
      <c r="C46" s="21" t="s">
        <v>29</v>
      </c>
      <c r="D46" s="25" t="s">
        <v>51</v>
      </c>
      <c r="E46" s="23"/>
    </row>
    <row r="47" spans="1:8" s="24" customFormat="1" ht="21.75" customHeight="1" x14ac:dyDescent="0.25">
      <c r="A47" s="19"/>
      <c r="B47" s="20" t="s">
        <v>2</v>
      </c>
      <c r="C47" s="21" t="s">
        <v>29</v>
      </c>
      <c r="D47" s="25" t="s">
        <v>37</v>
      </c>
      <c r="E47" s="23"/>
    </row>
    <row r="48" spans="1:8" s="24" customFormat="1" ht="21.75" customHeight="1" x14ac:dyDescent="0.25">
      <c r="A48" s="19"/>
      <c r="B48" s="20" t="s">
        <v>38</v>
      </c>
      <c r="C48" s="21" t="s">
        <v>9</v>
      </c>
      <c r="D48" s="28">
        <f>D45/2633.3/12</f>
        <v>7.310219116697679E-2</v>
      </c>
      <c r="E48" s="23"/>
      <c r="F48" s="24">
        <v>150000</v>
      </c>
    </row>
    <row r="49" spans="1:6" s="24" customFormat="1" ht="49.5" customHeight="1" x14ac:dyDescent="0.25">
      <c r="A49" s="19" t="s">
        <v>44</v>
      </c>
      <c r="B49" s="20" t="s">
        <v>33</v>
      </c>
      <c r="C49" s="21" t="s">
        <v>29</v>
      </c>
      <c r="D49" s="27" t="s">
        <v>45</v>
      </c>
      <c r="E49" s="23"/>
    </row>
    <row r="50" spans="1:6" s="24" customFormat="1" ht="21" customHeight="1" x14ac:dyDescent="0.25">
      <c r="A50" s="19"/>
      <c r="B50" s="20" t="s">
        <v>31</v>
      </c>
      <c r="C50" s="21" t="s">
        <v>9</v>
      </c>
      <c r="D50" s="31">
        <v>209582</v>
      </c>
      <c r="E50" s="23"/>
    </row>
    <row r="51" spans="1:6" s="24" customFormat="1" ht="23.25" customHeight="1" x14ac:dyDescent="0.25">
      <c r="A51" s="19"/>
      <c r="B51" s="20" t="s">
        <v>35</v>
      </c>
      <c r="C51" s="21" t="s">
        <v>29</v>
      </c>
      <c r="D51" s="25" t="s">
        <v>46</v>
      </c>
      <c r="E51" s="23"/>
    </row>
    <row r="52" spans="1:6" s="24" customFormat="1" ht="21.75" customHeight="1" x14ac:dyDescent="0.25">
      <c r="A52" s="19"/>
      <c r="B52" s="20" t="s">
        <v>2</v>
      </c>
      <c r="C52" s="21" t="s">
        <v>29</v>
      </c>
      <c r="D52" s="25" t="s">
        <v>37</v>
      </c>
      <c r="E52" s="23"/>
    </row>
    <row r="53" spans="1:6" s="24" customFormat="1" ht="21.75" customHeight="1" x14ac:dyDescent="0.25">
      <c r="A53" s="19"/>
      <c r="B53" s="20" t="s">
        <v>38</v>
      </c>
      <c r="C53" s="21" t="s">
        <v>9</v>
      </c>
      <c r="D53" s="28">
        <f>D50/2633.3/12</f>
        <v>6.6324257269079352</v>
      </c>
      <c r="E53" s="23"/>
      <c r="F53" s="24">
        <f>71600.31+205125.42</f>
        <v>276725.73</v>
      </c>
    </row>
    <row r="54" spans="1:6" s="24" customFormat="1" ht="38.25" customHeight="1" x14ac:dyDescent="0.25">
      <c r="A54" s="19" t="s">
        <v>47</v>
      </c>
      <c r="B54" s="20" t="s">
        <v>33</v>
      </c>
      <c r="C54" s="21" t="s">
        <v>29</v>
      </c>
      <c r="D54" s="27" t="s">
        <v>48</v>
      </c>
      <c r="E54" s="23"/>
    </row>
    <row r="55" spans="1:6" s="24" customFormat="1" ht="23.25" customHeight="1" x14ac:dyDescent="0.25">
      <c r="A55" s="19"/>
      <c r="B55" s="20" t="s">
        <v>31</v>
      </c>
      <c r="C55" s="21" t="s">
        <v>9</v>
      </c>
      <c r="D55" s="31">
        <v>27510</v>
      </c>
      <c r="E55" s="23"/>
    </row>
    <row r="56" spans="1:6" s="24" customFormat="1" ht="26.25" customHeight="1" x14ac:dyDescent="0.25">
      <c r="A56" s="19"/>
      <c r="B56" s="20" t="s">
        <v>35</v>
      </c>
      <c r="C56" s="21" t="s">
        <v>29</v>
      </c>
      <c r="D56" s="25" t="s">
        <v>49</v>
      </c>
      <c r="E56" s="23"/>
    </row>
    <row r="57" spans="1:6" s="24" customFormat="1" ht="21.75" customHeight="1" x14ac:dyDescent="0.25">
      <c r="A57" s="19"/>
      <c r="B57" s="20" t="s">
        <v>2</v>
      </c>
      <c r="C57" s="21" t="s">
        <v>29</v>
      </c>
      <c r="D57" s="25" t="s">
        <v>37</v>
      </c>
      <c r="E57" s="23"/>
    </row>
    <row r="58" spans="1:6" s="24" customFormat="1" ht="21.75" customHeight="1" x14ac:dyDescent="0.25">
      <c r="A58" s="19"/>
      <c r="B58" s="20" t="s">
        <v>38</v>
      </c>
      <c r="C58" s="21" t="s">
        <v>9</v>
      </c>
      <c r="D58" s="28">
        <f>ROUND(D55/2633.3/12,2)</f>
        <v>0.87</v>
      </c>
      <c r="E58" s="23"/>
      <c r="F58" s="24">
        <v>39180</v>
      </c>
    </row>
    <row r="59" spans="1:6" s="24" customFormat="1" ht="65.25" customHeight="1" x14ac:dyDescent="0.25">
      <c r="A59" s="19" t="s">
        <v>50</v>
      </c>
      <c r="B59" s="20" t="s">
        <v>33</v>
      </c>
      <c r="C59" s="21" t="s">
        <v>29</v>
      </c>
      <c r="D59" s="67" t="s">
        <v>186</v>
      </c>
      <c r="E59" s="23"/>
    </row>
    <row r="60" spans="1:6" s="24" customFormat="1" ht="24" customHeight="1" x14ac:dyDescent="0.25">
      <c r="A60" s="19"/>
      <c r="B60" s="20" t="s">
        <v>31</v>
      </c>
      <c r="C60" s="21" t="s">
        <v>9</v>
      </c>
      <c r="D60" s="68">
        <v>88875.68</v>
      </c>
      <c r="E60" s="23"/>
    </row>
    <row r="61" spans="1:6" s="24" customFormat="1" ht="24" customHeight="1" x14ac:dyDescent="0.25">
      <c r="A61" s="19"/>
      <c r="B61" s="20" t="s">
        <v>35</v>
      </c>
      <c r="C61" s="21" t="s">
        <v>29</v>
      </c>
      <c r="D61" s="28" t="s">
        <v>51</v>
      </c>
      <c r="E61" s="23"/>
    </row>
    <row r="62" spans="1:6" s="24" customFormat="1" ht="21.75" customHeight="1" x14ac:dyDescent="0.25">
      <c r="A62" s="19"/>
      <c r="B62" s="20" t="s">
        <v>2</v>
      </c>
      <c r="C62" s="21" t="s">
        <v>29</v>
      </c>
      <c r="D62" s="28" t="s">
        <v>37</v>
      </c>
      <c r="E62" s="23"/>
    </row>
    <row r="63" spans="1:6" s="24" customFormat="1" ht="21.75" customHeight="1" x14ac:dyDescent="0.25">
      <c r="A63" s="19"/>
      <c r="B63" s="20" t="s">
        <v>38</v>
      </c>
      <c r="C63" s="21" t="s">
        <v>9</v>
      </c>
      <c r="D63" s="28">
        <f>ROUND(D60/2633.3/12,2)</f>
        <v>2.81</v>
      </c>
      <c r="E63" s="23"/>
      <c r="F63" s="24">
        <f>34226.26+2688.85</f>
        <v>36915.11</v>
      </c>
    </row>
    <row r="64" spans="1:6" s="24" customFormat="1" ht="32.25" customHeight="1" x14ac:dyDescent="0.25">
      <c r="A64" s="19" t="s">
        <v>165</v>
      </c>
      <c r="B64" s="20" t="s">
        <v>33</v>
      </c>
      <c r="C64" s="21" t="s">
        <v>29</v>
      </c>
      <c r="D64" s="68" t="s">
        <v>189</v>
      </c>
      <c r="E64" s="23"/>
    </row>
    <row r="65" spans="1:9" s="24" customFormat="1" ht="21.75" customHeight="1" x14ac:dyDescent="0.25">
      <c r="A65" s="19"/>
      <c r="B65" s="20" t="s">
        <v>31</v>
      </c>
      <c r="C65" s="21" t="s">
        <v>9</v>
      </c>
      <c r="D65" s="68">
        <v>0</v>
      </c>
      <c r="E65" s="23"/>
    </row>
    <row r="66" spans="1:9" s="24" customFormat="1" ht="24" customHeight="1" x14ac:dyDescent="0.25">
      <c r="A66" s="19"/>
      <c r="B66" s="20" t="s">
        <v>35</v>
      </c>
      <c r="C66" s="21" t="s">
        <v>29</v>
      </c>
      <c r="D66" s="28" t="s">
        <v>51</v>
      </c>
      <c r="E66" s="23"/>
    </row>
    <row r="67" spans="1:9" s="24" customFormat="1" ht="23.25" customHeight="1" x14ac:dyDescent="0.25">
      <c r="A67" s="19"/>
      <c r="B67" s="20" t="s">
        <v>2</v>
      </c>
      <c r="C67" s="21" t="s">
        <v>29</v>
      </c>
      <c r="D67" s="28" t="s">
        <v>37</v>
      </c>
      <c r="E67" s="23"/>
    </row>
    <row r="68" spans="1:9" s="24" customFormat="1" ht="21.75" customHeight="1" x14ac:dyDescent="0.25">
      <c r="A68" s="19"/>
      <c r="B68" s="20" t="s">
        <v>38</v>
      </c>
      <c r="C68" s="21" t="s">
        <v>9</v>
      </c>
      <c r="D68" s="28">
        <f>ROUND(D65/2633.3/12,2)</f>
        <v>0</v>
      </c>
      <c r="E68" s="23"/>
    </row>
    <row r="69" spans="1:9" s="16" customFormat="1" ht="30" customHeight="1" x14ac:dyDescent="0.25">
      <c r="A69" s="12" t="s">
        <v>53</v>
      </c>
      <c r="B69" s="29" t="s">
        <v>28</v>
      </c>
      <c r="C69" s="13" t="s">
        <v>29</v>
      </c>
      <c r="D69" s="14" t="s">
        <v>54</v>
      </c>
      <c r="E69" s="15"/>
    </row>
    <row r="70" spans="1:9" s="16" customFormat="1" ht="39" customHeight="1" x14ac:dyDescent="0.25">
      <c r="A70" s="12"/>
      <c r="B70" s="30" t="s">
        <v>31</v>
      </c>
      <c r="C70" s="17" t="s">
        <v>9</v>
      </c>
      <c r="D70" s="18">
        <v>459252.86</v>
      </c>
      <c r="E70" s="15"/>
      <c r="F70" s="16" t="e">
        <f>F78+F83+#REF!+F88+F93+F98</f>
        <v>#REF!</v>
      </c>
      <c r="H70" s="66" t="e">
        <f>D75+D80+#REF!+D85+D90+D95</f>
        <v>#REF!</v>
      </c>
      <c r="I70" s="16">
        <v>415551.88499999995</v>
      </c>
    </row>
    <row r="71" spans="1:9" s="11" customFormat="1" ht="23.25" customHeight="1" x14ac:dyDescent="0.25">
      <c r="A71" s="64"/>
      <c r="B71" s="69" t="s">
        <v>35</v>
      </c>
      <c r="C71" s="70" t="s">
        <v>29</v>
      </c>
      <c r="D71" s="71" t="s">
        <v>187</v>
      </c>
      <c r="E71" s="65"/>
    </row>
    <row r="72" spans="1:9" s="11" customFormat="1" ht="18.75" customHeight="1" x14ac:dyDescent="0.25">
      <c r="A72" s="64"/>
      <c r="B72" s="69" t="s">
        <v>2</v>
      </c>
      <c r="C72" s="70" t="s">
        <v>29</v>
      </c>
      <c r="D72" s="71" t="s">
        <v>37</v>
      </c>
      <c r="E72" s="65"/>
    </row>
    <row r="73" spans="1:9" s="11" customFormat="1" ht="18" customHeight="1" x14ac:dyDescent="0.25">
      <c r="A73" s="64"/>
      <c r="B73" s="69" t="s">
        <v>38</v>
      </c>
      <c r="C73" s="70" t="s">
        <v>9</v>
      </c>
      <c r="D73" s="71">
        <f>ROUND(D70/2633.3/12,2)</f>
        <v>14.53</v>
      </c>
      <c r="E73" s="65"/>
      <c r="F73" s="11">
        <f>34226.26+2688.85</f>
        <v>36915.11</v>
      </c>
    </row>
    <row r="74" spans="1:9" s="24" customFormat="1" ht="117.75" customHeight="1" x14ac:dyDescent="0.25">
      <c r="A74" s="19" t="s">
        <v>55</v>
      </c>
      <c r="B74" s="20" t="s">
        <v>33</v>
      </c>
      <c r="C74" s="21" t="s">
        <v>29</v>
      </c>
      <c r="D74" s="31" t="s">
        <v>184</v>
      </c>
      <c r="E74" s="23"/>
    </row>
    <row r="75" spans="1:9" s="24" customFormat="1" ht="24.75" customHeight="1" x14ac:dyDescent="0.25">
      <c r="A75" s="19"/>
      <c r="B75" s="20" t="s">
        <v>31</v>
      </c>
      <c r="C75" s="21" t="s">
        <v>9</v>
      </c>
      <c r="D75" s="31">
        <v>347045.43</v>
      </c>
      <c r="E75" s="23"/>
    </row>
    <row r="76" spans="1:9" s="24" customFormat="1" ht="20.25" customHeight="1" x14ac:dyDescent="0.25">
      <c r="A76" s="19"/>
      <c r="B76" s="20" t="s">
        <v>35</v>
      </c>
      <c r="C76" s="21" t="s">
        <v>29</v>
      </c>
      <c r="D76" s="25" t="s">
        <v>36</v>
      </c>
      <c r="E76" s="23"/>
    </row>
    <row r="77" spans="1:9" s="24" customFormat="1" x14ac:dyDescent="0.25">
      <c r="A77" s="19"/>
      <c r="B77" s="20" t="s">
        <v>2</v>
      </c>
      <c r="C77" s="21" t="s">
        <v>29</v>
      </c>
      <c r="D77" s="25" t="s">
        <v>37</v>
      </c>
      <c r="E77" s="23"/>
    </row>
    <row r="78" spans="1:9" s="24" customFormat="1" x14ac:dyDescent="0.25">
      <c r="A78" s="19"/>
      <c r="B78" s="20" t="s">
        <v>38</v>
      </c>
      <c r="C78" s="21" t="s">
        <v>9</v>
      </c>
      <c r="D78" s="25">
        <f>ROUND(D75/2633.3/12,2)</f>
        <v>10.98</v>
      </c>
      <c r="E78" s="23"/>
      <c r="F78" s="24">
        <v>299709.48</v>
      </c>
    </row>
    <row r="79" spans="1:9" s="24" customFormat="1" ht="32.25" customHeight="1" x14ac:dyDescent="0.25">
      <c r="A79" s="19" t="s">
        <v>56</v>
      </c>
      <c r="B79" s="20" t="s">
        <v>33</v>
      </c>
      <c r="C79" s="21" t="s">
        <v>29</v>
      </c>
      <c r="D79" s="25" t="s">
        <v>206</v>
      </c>
      <c r="E79" s="23"/>
      <c r="G79" s="24" t="s">
        <v>57</v>
      </c>
    </row>
    <row r="80" spans="1:9" s="24" customFormat="1" ht="21" customHeight="1" x14ac:dyDescent="0.25">
      <c r="A80" s="19"/>
      <c r="B80" s="20" t="s">
        <v>31</v>
      </c>
      <c r="C80" s="21" t="s">
        <v>9</v>
      </c>
      <c r="D80" s="74">
        <v>6212.12</v>
      </c>
      <c r="E80" s="23"/>
    </row>
    <row r="81" spans="1:7" s="24" customFormat="1" ht="21" customHeight="1" x14ac:dyDescent="0.25">
      <c r="A81" s="19"/>
      <c r="B81" s="20" t="s">
        <v>35</v>
      </c>
      <c r="C81" s="21" t="s">
        <v>29</v>
      </c>
      <c r="D81" s="25" t="s">
        <v>185</v>
      </c>
      <c r="E81" s="23"/>
      <c r="G81" s="24" t="s">
        <v>58</v>
      </c>
    </row>
    <row r="82" spans="1:7" s="24" customFormat="1" x14ac:dyDescent="0.25">
      <c r="A82" s="19"/>
      <c r="B82" s="20" t="s">
        <v>2</v>
      </c>
      <c r="C82" s="21" t="s">
        <v>29</v>
      </c>
      <c r="D82" s="25" t="s">
        <v>37</v>
      </c>
      <c r="E82" s="23"/>
      <c r="G82" s="24" t="s">
        <v>59</v>
      </c>
    </row>
    <row r="83" spans="1:7" s="24" customFormat="1" x14ac:dyDescent="0.25">
      <c r="A83" s="19"/>
      <c r="B83" s="20" t="s">
        <v>38</v>
      </c>
      <c r="C83" s="21" t="s">
        <v>9</v>
      </c>
      <c r="D83" s="74">
        <f>D80/2633.3/12</f>
        <v>0.19658856441220773</v>
      </c>
      <c r="E83" s="23"/>
      <c r="F83" s="24">
        <v>13129.22</v>
      </c>
      <c r="G83" s="24" t="s">
        <v>60</v>
      </c>
    </row>
    <row r="84" spans="1:7" s="24" customFormat="1" ht="33.75" customHeight="1" x14ac:dyDescent="0.25">
      <c r="A84" s="19" t="s">
        <v>61</v>
      </c>
      <c r="B84" s="20" t="s">
        <v>33</v>
      </c>
      <c r="C84" s="21" t="s">
        <v>29</v>
      </c>
      <c r="D84" s="31" t="s">
        <v>62</v>
      </c>
      <c r="E84" s="23"/>
    </row>
    <row r="85" spans="1:7" s="24" customFormat="1" ht="19.5" customHeight="1" x14ac:dyDescent="0.25">
      <c r="A85" s="19"/>
      <c r="B85" s="20" t="s">
        <v>31</v>
      </c>
      <c r="C85" s="21" t="s">
        <v>9</v>
      </c>
      <c r="D85" s="119">
        <v>6000</v>
      </c>
      <c r="E85" s="23"/>
    </row>
    <row r="86" spans="1:7" s="24" customFormat="1" ht="17.25" customHeight="1" x14ac:dyDescent="0.25">
      <c r="A86" s="19"/>
      <c r="B86" s="20" t="s">
        <v>35</v>
      </c>
      <c r="C86" s="21" t="s">
        <v>29</v>
      </c>
      <c r="D86" s="25" t="s">
        <v>187</v>
      </c>
      <c r="E86" s="23"/>
    </row>
    <row r="87" spans="1:7" s="24" customFormat="1" x14ac:dyDescent="0.25">
      <c r="A87" s="19"/>
      <c r="B87" s="20" t="s">
        <v>2</v>
      </c>
      <c r="C87" s="21" t="s">
        <v>29</v>
      </c>
      <c r="D87" s="25" t="s">
        <v>37</v>
      </c>
      <c r="E87" s="23"/>
    </row>
    <row r="88" spans="1:7" s="24" customFormat="1" x14ac:dyDescent="0.25">
      <c r="A88" s="19"/>
      <c r="B88" s="20" t="s">
        <v>38</v>
      </c>
      <c r="C88" s="21" t="s">
        <v>9</v>
      </c>
      <c r="D88" s="25">
        <v>0.19</v>
      </c>
      <c r="E88" s="23"/>
      <c r="F88" s="24">
        <v>6000</v>
      </c>
    </row>
    <row r="89" spans="1:7" s="24" customFormat="1" ht="32.25" customHeight="1" x14ac:dyDescent="0.25">
      <c r="A89" s="19" t="s">
        <v>63</v>
      </c>
      <c r="B89" s="20" t="s">
        <v>33</v>
      </c>
      <c r="C89" s="21" t="s">
        <v>29</v>
      </c>
      <c r="D89" s="31" t="s">
        <v>64</v>
      </c>
      <c r="E89" s="23"/>
    </row>
    <row r="90" spans="1:7" s="24" customFormat="1" ht="22.5" customHeight="1" x14ac:dyDescent="0.25">
      <c r="A90" s="19"/>
      <c r="B90" s="20" t="s">
        <v>31</v>
      </c>
      <c r="C90" s="21" t="s">
        <v>9</v>
      </c>
      <c r="D90" s="68">
        <f>'Годовой отчет Л. Толстого 2021г'!B6</f>
        <v>63414.34</v>
      </c>
      <c r="E90" s="23"/>
    </row>
    <row r="91" spans="1:7" s="24" customFormat="1" ht="19.5" customHeight="1" x14ac:dyDescent="0.25">
      <c r="A91" s="19"/>
      <c r="B91" s="20" t="s">
        <v>35</v>
      </c>
      <c r="C91" s="21" t="s">
        <v>29</v>
      </c>
      <c r="D91" s="25" t="s">
        <v>65</v>
      </c>
      <c r="E91" s="23"/>
    </row>
    <row r="92" spans="1:7" s="24" customFormat="1" x14ac:dyDescent="0.25">
      <c r="A92" s="19"/>
      <c r="B92" s="20" t="s">
        <v>2</v>
      </c>
      <c r="C92" s="21" t="s">
        <v>29</v>
      </c>
      <c r="D92" s="25" t="s">
        <v>52</v>
      </c>
      <c r="E92" s="23"/>
    </row>
    <row r="93" spans="1:7" s="24" customFormat="1" x14ac:dyDescent="0.25">
      <c r="A93" s="19"/>
      <c r="B93" s="20" t="s">
        <v>38</v>
      </c>
      <c r="C93" s="21" t="s">
        <v>9</v>
      </c>
      <c r="D93" s="25">
        <f>ROUND(D90/2633.3/12,2)</f>
        <v>2.0099999999999998</v>
      </c>
      <c r="E93" s="23"/>
      <c r="F93" s="24">
        <v>58056.66</v>
      </c>
    </row>
    <row r="94" spans="1:7" s="24" customFormat="1" ht="33" customHeight="1" x14ac:dyDescent="0.25">
      <c r="A94" s="19" t="s">
        <v>66</v>
      </c>
      <c r="B94" s="20" t="s">
        <v>33</v>
      </c>
      <c r="C94" s="21" t="s">
        <v>29</v>
      </c>
      <c r="D94" s="31" t="s">
        <v>67</v>
      </c>
      <c r="E94" s="23"/>
    </row>
    <row r="95" spans="1:7" s="24" customFormat="1" ht="18" customHeight="1" x14ac:dyDescent="0.25">
      <c r="A95" s="19"/>
      <c r="B95" s="20" t="s">
        <v>31</v>
      </c>
      <c r="C95" s="21" t="s">
        <v>9</v>
      </c>
      <c r="D95" s="68">
        <f>'Годовой отчет Л. Толстого 2021г'!B7</f>
        <v>36580.97</v>
      </c>
      <c r="E95" s="23"/>
    </row>
    <row r="96" spans="1:7" s="24" customFormat="1" ht="20.25" customHeight="1" x14ac:dyDescent="0.25">
      <c r="A96" s="19"/>
      <c r="B96" s="20" t="s">
        <v>35</v>
      </c>
      <c r="C96" s="21" t="s">
        <v>29</v>
      </c>
      <c r="D96" s="25" t="s">
        <v>65</v>
      </c>
      <c r="E96" s="23"/>
    </row>
    <row r="97" spans="1:6" s="24" customFormat="1" x14ac:dyDescent="0.25">
      <c r="A97" s="19"/>
      <c r="B97" s="20" t="s">
        <v>2</v>
      </c>
      <c r="C97" s="21" t="s">
        <v>29</v>
      </c>
      <c r="D97" s="25" t="s">
        <v>52</v>
      </c>
      <c r="E97" s="23"/>
    </row>
    <row r="98" spans="1:6" s="24" customFormat="1" x14ac:dyDescent="0.25">
      <c r="A98" s="19"/>
      <c r="B98" s="20" t="s">
        <v>38</v>
      </c>
      <c r="C98" s="21" t="s">
        <v>9</v>
      </c>
      <c r="D98" s="25">
        <f>ROUND(D95/2633.3/12,2)</f>
        <v>1.1599999999999999</v>
      </c>
      <c r="E98" s="23"/>
      <c r="F98" s="24">
        <v>25770.04</v>
      </c>
    </row>
    <row r="99" spans="1:6" s="16" customFormat="1" ht="22.5" customHeight="1" x14ac:dyDescent="0.25">
      <c r="A99" s="94" t="s">
        <v>68</v>
      </c>
      <c r="B99" s="94"/>
      <c r="C99" s="94"/>
      <c r="D99" s="94"/>
      <c r="E99" s="94"/>
    </row>
    <row r="100" spans="1:6" s="24" customFormat="1" ht="23.25" customHeight="1" x14ac:dyDescent="0.25">
      <c r="A100" s="32">
        <v>27</v>
      </c>
      <c r="B100" s="20" t="s">
        <v>69</v>
      </c>
      <c r="C100" s="21" t="s">
        <v>70</v>
      </c>
      <c r="D100" s="25">
        <v>0</v>
      </c>
      <c r="E100" s="23"/>
    </row>
    <row r="101" spans="1:6" s="24" customFormat="1" x14ac:dyDescent="0.25">
      <c r="A101" s="32">
        <v>28</v>
      </c>
      <c r="B101" s="20" t="s">
        <v>71</v>
      </c>
      <c r="C101" s="21" t="s">
        <v>70</v>
      </c>
      <c r="D101" s="25">
        <v>0</v>
      </c>
      <c r="E101" s="23"/>
    </row>
    <row r="102" spans="1:6" s="24" customFormat="1" ht="30" x14ac:dyDescent="0.25">
      <c r="A102" s="32">
        <v>29</v>
      </c>
      <c r="B102" s="20" t="s">
        <v>72</v>
      </c>
      <c r="C102" s="21" t="s">
        <v>70</v>
      </c>
      <c r="D102" s="25">
        <v>0</v>
      </c>
      <c r="E102" s="23"/>
    </row>
    <row r="103" spans="1:6" s="24" customFormat="1" x14ac:dyDescent="0.25">
      <c r="A103" s="32">
        <v>30</v>
      </c>
      <c r="B103" s="20" t="s">
        <v>73</v>
      </c>
      <c r="C103" s="21" t="s">
        <v>9</v>
      </c>
      <c r="D103" s="25">
        <v>0</v>
      </c>
      <c r="E103" s="23"/>
      <c r="F103" s="24" t="s">
        <v>74</v>
      </c>
    </row>
    <row r="104" spans="1:6" s="16" customFormat="1" ht="19.5" customHeight="1" x14ac:dyDescent="0.25">
      <c r="A104" s="94" t="s">
        <v>75</v>
      </c>
      <c r="B104" s="94"/>
      <c r="C104" s="94"/>
      <c r="D104" s="94"/>
      <c r="E104" s="94"/>
    </row>
    <row r="105" spans="1:6" s="24" customFormat="1" ht="30" x14ac:dyDescent="0.25">
      <c r="A105" s="32">
        <v>31</v>
      </c>
      <c r="B105" s="20" t="s">
        <v>8</v>
      </c>
      <c r="C105" s="21" t="s">
        <v>9</v>
      </c>
      <c r="D105" s="25">
        <v>0</v>
      </c>
      <c r="E105" s="23"/>
    </row>
    <row r="106" spans="1:6" s="24" customFormat="1" ht="30" x14ac:dyDescent="0.25">
      <c r="A106" s="32">
        <v>32</v>
      </c>
      <c r="B106" s="20" t="s">
        <v>10</v>
      </c>
      <c r="C106" s="21" t="s">
        <v>9</v>
      </c>
      <c r="D106" s="25">
        <v>0</v>
      </c>
      <c r="E106" s="23"/>
    </row>
    <row r="107" spans="1:6" s="24" customFormat="1" ht="20.25" customHeight="1" x14ac:dyDescent="0.25">
      <c r="A107" s="32">
        <v>33</v>
      </c>
      <c r="B107" s="20" t="s">
        <v>11</v>
      </c>
      <c r="C107" s="21" t="s">
        <v>9</v>
      </c>
      <c r="D107" s="25">
        <v>0</v>
      </c>
      <c r="E107" s="23"/>
    </row>
    <row r="108" spans="1:6" s="24" customFormat="1" ht="29.25" customHeight="1" x14ac:dyDescent="0.25">
      <c r="A108" s="32">
        <v>34</v>
      </c>
      <c r="B108" s="20" t="s">
        <v>23</v>
      </c>
      <c r="C108" s="21" t="s">
        <v>9</v>
      </c>
      <c r="D108" s="25">
        <v>0</v>
      </c>
      <c r="E108" s="23"/>
    </row>
    <row r="109" spans="1:6" s="24" customFormat="1" ht="30.75" customHeight="1" x14ac:dyDescent="0.25">
      <c r="A109" s="32">
        <v>35</v>
      </c>
      <c r="B109" s="20" t="s">
        <v>24</v>
      </c>
      <c r="C109" s="21" t="s">
        <v>9</v>
      </c>
      <c r="D109" s="25">
        <v>0</v>
      </c>
      <c r="E109" s="23"/>
    </row>
    <row r="110" spans="1:6" s="24" customFormat="1" x14ac:dyDescent="0.25">
      <c r="A110" s="32">
        <v>36</v>
      </c>
      <c r="B110" s="20" t="s">
        <v>25</v>
      </c>
      <c r="C110" s="21" t="s">
        <v>9</v>
      </c>
      <c r="D110" s="25">
        <v>0</v>
      </c>
      <c r="E110" s="23"/>
    </row>
    <row r="111" spans="1:6" s="33" customFormat="1" ht="18.75" x14ac:dyDescent="0.25">
      <c r="A111" s="26" t="s">
        <v>76</v>
      </c>
      <c r="B111" s="17" t="s">
        <v>77</v>
      </c>
      <c r="C111" s="17" t="s">
        <v>29</v>
      </c>
      <c r="D111" s="26" t="s">
        <v>78</v>
      </c>
      <c r="E111" s="26"/>
    </row>
    <row r="112" spans="1:6" s="24" customFormat="1" x14ac:dyDescent="0.25">
      <c r="A112" s="32" t="s">
        <v>79</v>
      </c>
      <c r="B112" s="20" t="s">
        <v>2</v>
      </c>
      <c r="C112" s="21" t="s">
        <v>29</v>
      </c>
      <c r="D112" s="25" t="s">
        <v>80</v>
      </c>
      <c r="E112" s="23"/>
    </row>
    <row r="113" spans="1:6" s="24" customFormat="1" ht="15" customHeight="1" x14ac:dyDescent="0.25">
      <c r="A113" s="32" t="s">
        <v>81</v>
      </c>
      <c r="B113" s="20" t="s">
        <v>82</v>
      </c>
      <c r="C113" s="21" t="s">
        <v>83</v>
      </c>
      <c r="D113" s="25">
        <v>4385</v>
      </c>
      <c r="E113" s="23"/>
    </row>
    <row r="114" spans="1:6" s="24" customFormat="1" ht="21" customHeight="1" x14ac:dyDescent="0.25">
      <c r="A114" s="32" t="s">
        <v>84</v>
      </c>
      <c r="B114" s="20" t="s">
        <v>85</v>
      </c>
      <c r="C114" s="21" t="s">
        <v>9</v>
      </c>
      <c r="D114" s="86">
        <v>291956.03000000003</v>
      </c>
      <c r="E114" s="23"/>
      <c r="F114" s="24">
        <f>D117-D114</f>
        <v>36580.969999999972</v>
      </c>
    </row>
    <row r="115" spans="1:6" s="24" customFormat="1" ht="18" customHeight="1" x14ac:dyDescent="0.25">
      <c r="A115" s="32" t="s">
        <v>86</v>
      </c>
      <c r="B115" s="20" t="s">
        <v>87</v>
      </c>
      <c r="C115" s="21" t="s">
        <v>9</v>
      </c>
      <c r="D115" s="86">
        <v>291956.03000000003</v>
      </c>
      <c r="E115" s="23"/>
    </row>
    <row r="116" spans="1:6" s="24" customFormat="1" ht="17.25" customHeight="1" x14ac:dyDescent="0.25">
      <c r="A116" s="32" t="s">
        <v>88</v>
      </c>
      <c r="B116" s="20" t="s">
        <v>89</v>
      </c>
      <c r="C116" s="21" t="s">
        <v>9</v>
      </c>
      <c r="D116" s="86">
        <v>0</v>
      </c>
      <c r="E116" s="23"/>
    </row>
    <row r="117" spans="1:6" s="24" customFormat="1" ht="32.25" customHeight="1" x14ac:dyDescent="0.25">
      <c r="A117" s="32" t="s">
        <v>90</v>
      </c>
      <c r="B117" s="20" t="s">
        <v>91</v>
      </c>
      <c r="C117" s="21" t="s">
        <v>9</v>
      </c>
      <c r="D117" s="86">
        <v>328537</v>
      </c>
      <c r="E117" s="23"/>
    </row>
    <row r="118" spans="1:6" s="24" customFormat="1" ht="30" x14ac:dyDescent="0.25">
      <c r="A118" s="32" t="s">
        <v>92</v>
      </c>
      <c r="B118" s="20" t="s">
        <v>93</v>
      </c>
      <c r="C118" s="21" t="s">
        <v>9</v>
      </c>
      <c r="D118" s="86">
        <v>328537</v>
      </c>
      <c r="E118" s="23"/>
    </row>
    <row r="119" spans="1:6" s="24" customFormat="1" ht="30" x14ac:dyDescent="0.25">
      <c r="A119" s="32" t="s">
        <v>94</v>
      </c>
      <c r="B119" s="20" t="s">
        <v>95</v>
      </c>
      <c r="C119" s="21" t="s">
        <v>9</v>
      </c>
      <c r="D119" s="86">
        <v>0</v>
      </c>
      <c r="E119" s="23"/>
    </row>
    <row r="120" spans="1:6" s="24" customFormat="1" ht="33.75" customHeight="1" x14ac:dyDescent="0.25">
      <c r="A120" s="32" t="s">
        <v>96</v>
      </c>
      <c r="B120" s="20" t="s">
        <v>97</v>
      </c>
      <c r="C120" s="21" t="s">
        <v>9</v>
      </c>
      <c r="D120" s="25">
        <v>0</v>
      </c>
      <c r="E120" s="23"/>
    </row>
    <row r="121" spans="1:6" s="33" customFormat="1" ht="18.75" x14ac:dyDescent="0.25">
      <c r="A121" s="26" t="s">
        <v>98</v>
      </c>
      <c r="B121" s="26" t="s">
        <v>77</v>
      </c>
      <c r="C121" s="17" t="s">
        <v>29</v>
      </c>
      <c r="D121" s="26" t="s">
        <v>99</v>
      </c>
      <c r="E121" s="26"/>
    </row>
    <row r="122" spans="1:6" s="24" customFormat="1" x14ac:dyDescent="0.25">
      <c r="A122" s="32" t="s">
        <v>100</v>
      </c>
      <c r="B122" s="23" t="s">
        <v>2</v>
      </c>
      <c r="C122" s="21" t="s">
        <v>29</v>
      </c>
      <c r="D122" s="25" t="s">
        <v>101</v>
      </c>
      <c r="E122" s="23"/>
    </row>
    <row r="123" spans="1:6" s="24" customFormat="1" ht="23.25" customHeight="1" x14ac:dyDescent="0.25">
      <c r="A123" s="32" t="s">
        <v>102</v>
      </c>
      <c r="B123" s="23" t="s">
        <v>82</v>
      </c>
      <c r="C123" s="21" t="s">
        <v>83</v>
      </c>
      <c r="D123" s="86">
        <v>85.35</v>
      </c>
      <c r="E123" s="23"/>
    </row>
    <row r="124" spans="1:6" s="24" customFormat="1" x14ac:dyDescent="0.25">
      <c r="A124" s="32" t="s">
        <v>103</v>
      </c>
      <c r="B124" s="23" t="s">
        <v>85</v>
      </c>
      <c r="C124" s="21" t="s">
        <v>9</v>
      </c>
      <c r="D124" s="86">
        <v>167073</v>
      </c>
      <c r="E124" s="23"/>
    </row>
    <row r="125" spans="1:6" s="24" customFormat="1" x14ac:dyDescent="0.25">
      <c r="A125" s="32" t="s">
        <v>104</v>
      </c>
      <c r="B125" s="23" t="s">
        <v>87</v>
      </c>
      <c r="C125" s="21" t="s">
        <v>9</v>
      </c>
      <c r="D125" s="86">
        <v>167073</v>
      </c>
      <c r="E125" s="23"/>
    </row>
    <row r="126" spans="1:6" s="24" customFormat="1" x14ac:dyDescent="0.25">
      <c r="A126" s="32" t="s">
        <v>105</v>
      </c>
      <c r="B126" s="23" t="s">
        <v>89</v>
      </c>
      <c r="C126" s="21" t="s">
        <v>9</v>
      </c>
      <c r="D126" s="86">
        <f>D124-D125</f>
        <v>0</v>
      </c>
      <c r="E126" s="23"/>
    </row>
    <row r="127" spans="1:6" s="24" customFormat="1" ht="30" x14ac:dyDescent="0.25">
      <c r="A127" s="32" t="s">
        <v>106</v>
      </c>
      <c r="B127" s="20" t="s">
        <v>91</v>
      </c>
      <c r="C127" s="21" t="s">
        <v>9</v>
      </c>
      <c r="D127" s="86">
        <v>167073</v>
      </c>
      <c r="E127" s="23"/>
    </row>
    <row r="128" spans="1:6" s="24" customFormat="1" ht="30" x14ac:dyDescent="0.25">
      <c r="A128" s="32" t="s">
        <v>107</v>
      </c>
      <c r="B128" s="20" t="s">
        <v>93</v>
      </c>
      <c r="C128" s="21" t="s">
        <v>9</v>
      </c>
      <c r="D128" s="86">
        <v>167073</v>
      </c>
      <c r="E128" s="23"/>
    </row>
    <row r="129" spans="1:5" s="24" customFormat="1" ht="30" x14ac:dyDescent="0.25">
      <c r="A129" s="32" t="s">
        <v>108</v>
      </c>
      <c r="B129" s="20" t="s">
        <v>95</v>
      </c>
      <c r="C129" s="21" t="s">
        <v>9</v>
      </c>
      <c r="D129" s="25">
        <v>0</v>
      </c>
      <c r="E129" s="23"/>
    </row>
    <row r="130" spans="1:5" s="24" customFormat="1" ht="31.5" customHeight="1" x14ac:dyDescent="0.25">
      <c r="A130" s="32" t="s">
        <v>109</v>
      </c>
      <c r="B130" s="20" t="s">
        <v>97</v>
      </c>
      <c r="C130" s="21" t="s">
        <v>9</v>
      </c>
      <c r="D130" s="25">
        <v>0</v>
      </c>
      <c r="E130" s="23"/>
    </row>
    <row r="131" spans="1:5" s="33" customFormat="1" ht="18.75" x14ac:dyDescent="0.25">
      <c r="A131" s="26" t="s">
        <v>110</v>
      </c>
      <c r="B131" s="17" t="s">
        <v>77</v>
      </c>
      <c r="C131" s="17" t="s">
        <v>29</v>
      </c>
      <c r="D131" s="26" t="s">
        <v>111</v>
      </c>
      <c r="E131" s="26"/>
    </row>
    <row r="132" spans="1:5" s="24" customFormat="1" ht="20.25" customHeight="1" x14ac:dyDescent="0.25">
      <c r="A132" s="32" t="s">
        <v>112</v>
      </c>
      <c r="B132" s="20" t="s">
        <v>2</v>
      </c>
      <c r="C132" s="21" t="s">
        <v>29</v>
      </c>
      <c r="D132" s="25" t="s">
        <v>101</v>
      </c>
      <c r="E132" s="23"/>
    </row>
    <row r="133" spans="1:5" s="24" customFormat="1" ht="24" customHeight="1" x14ac:dyDescent="0.25">
      <c r="A133" s="32" t="s">
        <v>113</v>
      </c>
      <c r="B133" s="20" t="s">
        <v>82</v>
      </c>
      <c r="C133" s="21" t="s">
        <v>83</v>
      </c>
      <c r="D133" s="86">
        <v>293.61</v>
      </c>
      <c r="E133" s="23"/>
    </row>
    <row r="134" spans="1:5" s="24" customFormat="1" x14ac:dyDescent="0.25">
      <c r="A134" s="32" t="s">
        <v>114</v>
      </c>
      <c r="B134" s="20" t="s">
        <v>85</v>
      </c>
      <c r="C134" s="21" t="s">
        <v>9</v>
      </c>
      <c r="D134" s="86">
        <v>574745</v>
      </c>
      <c r="E134" s="23"/>
    </row>
    <row r="135" spans="1:5" s="24" customFormat="1" x14ac:dyDescent="0.25">
      <c r="A135" s="32" t="s">
        <v>115</v>
      </c>
      <c r="B135" s="20" t="s">
        <v>87</v>
      </c>
      <c r="C135" s="21" t="s">
        <v>9</v>
      </c>
      <c r="D135" s="86">
        <v>574745</v>
      </c>
      <c r="E135" s="23"/>
    </row>
    <row r="136" spans="1:5" s="24" customFormat="1" x14ac:dyDescent="0.25">
      <c r="A136" s="32" t="s">
        <v>116</v>
      </c>
      <c r="B136" s="20" t="s">
        <v>89</v>
      </c>
      <c r="C136" s="21" t="s">
        <v>9</v>
      </c>
      <c r="D136" s="86">
        <v>0</v>
      </c>
      <c r="E136" s="23"/>
    </row>
    <row r="137" spans="1:5" s="24" customFormat="1" ht="30" x14ac:dyDescent="0.25">
      <c r="A137" s="32" t="s">
        <v>117</v>
      </c>
      <c r="B137" s="20" t="s">
        <v>91</v>
      </c>
      <c r="C137" s="21" t="s">
        <v>9</v>
      </c>
      <c r="D137" s="86">
        <v>574745</v>
      </c>
      <c r="E137" s="23"/>
    </row>
    <row r="138" spans="1:5" s="24" customFormat="1" ht="30" x14ac:dyDescent="0.25">
      <c r="A138" s="32" t="s">
        <v>118</v>
      </c>
      <c r="B138" s="20" t="s">
        <v>93</v>
      </c>
      <c r="C138" s="21" t="s">
        <v>9</v>
      </c>
      <c r="D138" s="86">
        <v>574745</v>
      </c>
      <c r="E138" s="23"/>
    </row>
    <row r="139" spans="1:5" s="24" customFormat="1" ht="30" x14ac:dyDescent="0.25">
      <c r="A139" s="32" t="s">
        <v>119</v>
      </c>
      <c r="B139" s="20" t="s">
        <v>95</v>
      </c>
      <c r="C139" s="21" t="s">
        <v>9</v>
      </c>
      <c r="D139" s="86">
        <v>0</v>
      </c>
      <c r="E139" s="23"/>
    </row>
    <row r="140" spans="1:5" s="24" customFormat="1" ht="30" x14ac:dyDescent="0.25">
      <c r="A140" s="32" t="s">
        <v>120</v>
      </c>
      <c r="B140" s="20" t="s">
        <v>97</v>
      </c>
      <c r="C140" s="21" t="s">
        <v>9</v>
      </c>
      <c r="D140" s="86">
        <v>0</v>
      </c>
      <c r="E140" s="23"/>
    </row>
    <row r="141" spans="1:5" s="16" customFormat="1" ht="24" customHeight="1" x14ac:dyDescent="0.25">
      <c r="A141" s="90" t="s">
        <v>121</v>
      </c>
      <c r="B141" s="91"/>
      <c r="C141" s="91"/>
      <c r="D141" s="91"/>
      <c r="E141" s="92"/>
    </row>
    <row r="142" spans="1:5" s="24" customFormat="1" x14ac:dyDescent="0.25">
      <c r="A142" s="32" t="s">
        <v>122</v>
      </c>
      <c r="B142" s="20" t="s">
        <v>69</v>
      </c>
      <c r="C142" s="21" t="s">
        <v>70</v>
      </c>
      <c r="D142" s="25">
        <v>0</v>
      </c>
      <c r="E142" s="23"/>
    </row>
    <row r="143" spans="1:5" s="24" customFormat="1" x14ac:dyDescent="0.25">
      <c r="A143" s="32" t="s">
        <v>123</v>
      </c>
      <c r="B143" s="20" t="s">
        <v>71</v>
      </c>
      <c r="C143" s="21" t="s">
        <v>70</v>
      </c>
      <c r="D143" s="25">
        <v>0</v>
      </c>
      <c r="E143" s="23"/>
    </row>
    <row r="144" spans="1:5" s="24" customFormat="1" ht="30" x14ac:dyDescent="0.25">
      <c r="A144" s="32" t="s">
        <v>124</v>
      </c>
      <c r="B144" s="20" t="s">
        <v>72</v>
      </c>
      <c r="C144" s="21" t="s">
        <v>125</v>
      </c>
      <c r="D144" s="25">
        <v>0</v>
      </c>
      <c r="E144" s="23"/>
    </row>
    <row r="145" spans="1:5" s="24" customFormat="1" x14ac:dyDescent="0.25">
      <c r="A145" s="32" t="s">
        <v>126</v>
      </c>
      <c r="B145" s="20" t="s">
        <v>73</v>
      </c>
      <c r="C145" s="21" t="s">
        <v>9</v>
      </c>
      <c r="D145" s="25">
        <v>0</v>
      </c>
      <c r="E145" s="23"/>
    </row>
    <row r="146" spans="1:5" s="24" customFormat="1" x14ac:dyDescent="0.25">
      <c r="A146" s="32" t="s">
        <v>127</v>
      </c>
      <c r="B146" s="20" t="s">
        <v>128</v>
      </c>
      <c r="C146" s="21" t="s">
        <v>70</v>
      </c>
      <c r="D146" s="25">
        <v>0</v>
      </c>
      <c r="E146" s="23"/>
    </row>
    <row r="147" spans="1:5" s="24" customFormat="1" x14ac:dyDescent="0.25">
      <c r="A147" s="32" t="s">
        <v>129</v>
      </c>
      <c r="B147" s="20" t="s">
        <v>130</v>
      </c>
      <c r="C147" s="21" t="s">
        <v>70</v>
      </c>
      <c r="D147" s="25">
        <v>0</v>
      </c>
      <c r="E147" s="23"/>
    </row>
    <row r="148" spans="1:5" s="24" customFormat="1" ht="30" x14ac:dyDescent="0.25">
      <c r="A148" s="32" t="s">
        <v>131</v>
      </c>
      <c r="B148" s="20" t="s">
        <v>132</v>
      </c>
      <c r="C148" s="21" t="s">
        <v>9</v>
      </c>
      <c r="D148" s="25">
        <v>0</v>
      </c>
      <c r="E148" s="23"/>
    </row>
    <row r="149" spans="1:5" s="24" customFormat="1" x14ac:dyDescent="0.25">
      <c r="A149" s="34"/>
      <c r="B149" s="35"/>
      <c r="C149" s="36"/>
      <c r="D149" s="37"/>
      <c r="E149" s="38"/>
    </row>
    <row r="150" spans="1:5" s="24" customFormat="1" x14ac:dyDescent="0.25">
      <c r="A150" s="34"/>
      <c r="B150" s="35"/>
      <c r="C150" s="36"/>
      <c r="D150" s="37"/>
      <c r="E150" s="38"/>
    </row>
    <row r="151" spans="1:5" x14ac:dyDescent="0.25">
      <c r="B151" t="s">
        <v>133</v>
      </c>
    </row>
    <row r="152" spans="1:5" x14ac:dyDescent="0.25">
      <c r="B152" t="s">
        <v>134</v>
      </c>
    </row>
    <row r="153" spans="1:5" x14ac:dyDescent="0.25">
      <c r="B153" t="s">
        <v>135</v>
      </c>
    </row>
    <row r="154" spans="1:5" x14ac:dyDescent="0.25">
      <c r="B154" t="s">
        <v>136</v>
      </c>
    </row>
    <row r="155" spans="1:5" x14ac:dyDescent="0.25">
      <c r="B155" t="s">
        <v>137</v>
      </c>
    </row>
    <row r="156" spans="1:5" x14ac:dyDescent="0.25">
      <c r="B156" t="s">
        <v>207</v>
      </c>
    </row>
  </sheetData>
  <mergeCells count="8">
    <mergeCell ref="H3:L3"/>
    <mergeCell ref="A5:D5"/>
    <mergeCell ref="A3:D3"/>
    <mergeCell ref="A141:E141"/>
    <mergeCell ref="A4:D4"/>
    <mergeCell ref="A27:E27"/>
    <mergeCell ref="A99:E99"/>
    <mergeCell ref="A104:E104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50" zoomScale="60" zoomScaleNormal="100" workbookViewId="0">
      <selection activeCell="G35" sqref="G35"/>
    </sheetView>
  </sheetViews>
  <sheetFormatPr defaultRowHeight="15" x14ac:dyDescent="0.25"/>
  <cols>
    <col min="1" max="1" width="75.7109375" customWidth="1"/>
    <col min="2" max="2" width="30.7109375" style="41" customWidth="1"/>
    <col min="3" max="3" width="48.28515625" style="41" customWidth="1"/>
    <col min="4" max="4" width="15.28515625" customWidth="1"/>
    <col min="6" max="6" width="12.28515625" customWidth="1"/>
    <col min="7" max="7" width="37.7109375" customWidth="1"/>
    <col min="10" max="10" width="17.7109375" customWidth="1"/>
  </cols>
  <sheetData>
    <row r="1" spans="1:6" ht="73.5" customHeight="1" x14ac:dyDescent="0.25">
      <c r="A1" s="111" t="s">
        <v>204</v>
      </c>
      <c r="B1" s="111"/>
      <c r="C1" s="111"/>
      <c r="D1" s="43"/>
      <c r="E1" s="43"/>
      <c r="F1" s="43"/>
    </row>
    <row r="2" spans="1:6" ht="35.25" customHeight="1" x14ac:dyDescent="0.25">
      <c r="A2" s="44" t="s">
        <v>139</v>
      </c>
      <c r="B2" s="45" t="s">
        <v>166</v>
      </c>
      <c r="C2" s="45" t="s">
        <v>167</v>
      </c>
      <c r="D2" s="43"/>
      <c r="E2" s="43"/>
      <c r="F2" s="43"/>
    </row>
    <row r="3" spans="1:6" ht="24" customHeight="1" x14ac:dyDescent="0.25">
      <c r="A3" s="46" t="s">
        <v>140</v>
      </c>
      <c r="B3" s="45"/>
      <c r="C3" s="45"/>
      <c r="D3" s="43"/>
      <c r="E3" s="43"/>
      <c r="F3" s="43"/>
    </row>
    <row r="4" spans="1:6" ht="18.75" customHeight="1" x14ac:dyDescent="0.25">
      <c r="A4" s="46" t="s">
        <v>141</v>
      </c>
      <c r="B4" s="47">
        <f>SUM(B5:B7)</f>
        <v>1216584.6000000001</v>
      </c>
      <c r="C4" s="47">
        <f>SUM(C5:C7)</f>
        <v>937411.35</v>
      </c>
      <c r="D4" s="57">
        <f>B4-C4</f>
        <v>279173.25000000012</v>
      </c>
      <c r="E4" s="43"/>
      <c r="F4" s="43"/>
    </row>
    <row r="5" spans="1:6" ht="16.5" customHeight="1" x14ac:dyDescent="0.25">
      <c r="A5" s="46" t="s">
        <v>142</v>
      </c>
      <c r="B5" s="80">
        <v>1116589.29</v>
      </c>
      <c r="C5" s="80">
        <v>846852.64</v>
      </c>
      <c r="D5" s="43"/>
      <c r="E5" s="43"/>
      <c r="F5" s="43"/>
    </row>
    <row r="6" spans="1:6" ht="16.5" customHeight="1" x14ac:dyDescent="0.25">
      <c r="A6" s="46" t="s">
        <v>143</v>
      </c>
      <c r="B6" s="80">
        <v>63414.34</v>
      </c>
      <c r="C6" s="80">
        <v>55447.14</v>
      </c>
      <c r="D6" s="43"/>
      <c r="E6" s="43"/>
      <c r="F6" s="43"/>
    </row>
    <row r="7" spans="1:6" ht="20.25" customHeight="1" x14ac:dyDescent="0.25">
      <c r="A7" s="46" t="s">
        <v>144</v>
      </c>
      <c r="B7" s="80">
        <v>36580.97</v>
      </c>
      <c r="C7" s="80">
        <v>35111.57</v>
      </c>
      <c r="D7" s="43">
        <v>23419.83</v>
      </c>
      <c r="E7" s="43"/>
      <c r="F7" s="57">
        <f>B7-D7</f>
        <v>13161.14</v>
      </c>
    </row>
    <row r="8" spans="1:6" ht="29.25" customHeight="1" x14ac:dyDescent="0.25">
      <c r="A8" s="46" t="s">
        <v>145</v>
      </c>
      <c r="B8" s="80">
        <v>96666.57</v>
      </c>
      <c r="C8" s="80">
        <v>96666.57</v>
      </c>
      <c r="D8" s="43"/>
      <c r="E8" s="43"/>
      <c r="F8" s="43"/>
    </row>
    <row r="9" spans="1:6" ht="17.25" customHeight="1" x14ac:dyDescent="0.25">
      <c r="A9" s="46" t="s">
        <v>194</v>
      </c>
      <c r="B9" s="80">
        <v>54000</v>
      </c>
      <c r="C9" s="80">
        <v>54000</v>
      </c>
      <c r="D9" s="43"/>
      <c r="E9" s="43"/>
      <c r="F9" s="43"/>
    </row>
    <row r="10" spans="1:6" ht="16.5" customHeight="1" x14ac:dyDescent="0.25">
      <c r="A10" s="46" t="s">
        <v>203</v>
      </c>
      <c r="B10" s="80">
        <v>34266.57</v>
      </c>
      <c r="C10" s="80">
        <v>34266.57</v>
      </c>
      <c r="D10" s="43"/>
      <c r="E10" s="43"/>
      <c r="F10" s="43"/>
    </row>
    <row r="11" spans="1:6" ht="20.25" customHeight="1" x14ac:dyDescent="0.25">
      <c r="A11" s="46" t="s">
        <v>146</v>
      </c>
      <c r="B11" s="81">
        <v>8400</v>
      </c>
      <c r="C11" s="81">
        <v>8400</v>
      </c>
      <c r="D11" s="43"/>
      <c r="E11" s="43"/>
      <c r="F11" s="43"/>
    </row>
    <row r="12" spans="1:6" ht="17.25" customHeight="1" x14ac:dyDescent="0.25">
      <c r="A12" s="48" t="s">
        <v>147</v>
      </c>
      <c r="B12" s="82">
        <f>B8+B4</f>
        <v>1313251.1700000002</v>
      </c>
      <c r="C12" s="82">
        <f>C8+C4</f>
        <v>1034077.9199999999</v>
      </c>
      <c r="D12" s="43"/>
      <c r="E12" s="43">
        <v>1415574.9200000002</v>
      </c>
      <c r="F12" s="57">
        <f>E12-B12</f>
        <v>102323.75</v>
      </c>
    </row>
    <row r="13" spans="1:6" x14ac:dyDescent="0.25">
      <c r="A13" s="49" t="s">
        <v>148</v>
      </c>
      <c r="B13" s="83" t="s">
        <v>9</v>
      </c>
      <c r="C13" s="84"/>
      <c r="D13" s="43"/>
      <c r="E13" s="43"/>
      <c r="F13" s="43"/>
    </row>
    <row r="14" spans="1:6" ht="22.5" customHeight="1" x14ac:dyDescent="0.25">
      <c r="A14" s="50" t="s">
        <v>149</v>
      </c>
      <c r="B14" s="112">
        <f>B15+B16+B17+B18</f>
        <v>178341.34999999998</v>
      </c>
      <c r="C14" s="113"/>
      <c r="D14" s="43"/>
      <c r="E14" s="43"/>
      <c r="F14" s="43"/>
    </row>
    <row r="15" spans="1:6" ht="44.25" customHeight="1" x14ac:dyDescent="0.25">
      <c r="A15" s="51" t="s">
        <v>150</v>
      </c>
      <c r="B15" s="114">
        <v>47585</v>
      </c>
      <c r="C15" s="115"/>
      <c r="D15" s="43"/>
      <c r="E15" s="43">
        <v>88782.42</v>
      </c>
      <c r="F15" s="43"/>
    </row>
    <row r="16" spans="1:6" ht="23.25" customHeight="1" x14ac:dyDescent="0.25">
      <c r="A16" s="51" t="s">
        <v>151</v>
      </c>
      <c r="B16" s="103">
        <f>B15*30.2%</f>
        <v>14370.67</v>
      </c>
      <c r="C16" s="104"/>
      <c r="D16" s="43"/>
      <c r="E16" s="43"/>
      <c r="F16" s="43"/>
    </row>
    <row r="17" spans="1:6" ht="21.75" customHeight="1" x14ac:dyDescent="0.25">
      <c r="A17" s="51" t="s">
        <v>169</v>
      </c>
      <c r="B17" s="103">
        <v>27510</v>
      </c>
      <c r="C17" s="104"/>
    </row>
    <row r="18" spans="1:6" ht="25.5" customHeight="1" x14ac:dyDescent="0.25">
      <c r="A18" s="51" t="s">
        <v>152</v>
      </c>
      <c r="B18" s="103">
        <f>SUM(B19:C22)</f>
        <v>88875.68</v>
      </c>
      <c r="C18" s="104"/>
    </row>
    <row r="19" spans="1:6" ht="29.25" customHeight="1" x14ac:dyDescent="0.25">
      <c r="A19" s="58" t="s">
        <v>195</v>
      </c>
      <c r="B19" s="101">
        <v>68419</v>
      </c>
      <c r="C19" s="102"/>
    </row>
    <row r="20" spans="1:6" ht="23.25" customHeight="1" x14ac:dyDescent="0.25">
      <c r="A20" s="58" t="s">
        <v>196</v>
      </c>
      <c r="B20" s="101">
        <v>19866.68</v>
      </c>
      <c r="C20" s="102"/>
    </row>
    <row r="21" spans="1:6" ht="23.25" customHeight="1" x14ac:dyDescent="0.25">
      <c r="A21" s="58" t="s">
        <v>197</v>
      </c>
      <c r="B21" s="101">
        <v>240</v>
      </c>
      <c r="C21" s="102"/>
    </row>
    <row r="22" spans="1:6" ht="22.5" customHeight="1" x14ac:dyDescent="0.25">
      <c r="A22" s="58" t="s">
        <v>198</v>
      </c>
      <c r="B22" s="101">
        <v>350</v>
      </c>
      <c r="C22" s="102"/>
    </row>
    <row r="23" spans="1:6" ht="26.25" customHeight="1" x14ac:dyDescent="0.25">
      <c r="A23" s="50" t="s">
        <v>153</v>
      </c>
      <c r="B23" s="116">
        <f>B24+B25+B26+B32+B33+B36+B37+B38+B34+B35</f>
        <v>304834.69</v>
      </c>
      <c r="C23" s="117"/>
      <c r="D23" s="43"/>
      <c r="E23" s="43"/>
      <c r="F23" s="43"/>
    </row>
    <row r="24" spans="1:6" ht="76.5" x14ac:dyDescent="0.25">
      <c r="A24" s="51" t="s">
        <v>154</v>
      </c>
      <c r="B24" s="107">
        <v>43255</v>
      </c>
      <c r="C24" s="108"/>
      <c r="D24" s="43"/>
      <c r="E24" s="43"/>
      <c r="F24" s="43"/>
    </row>
    <row r="25" spans="1:6" ht="18" customHeight="1" x14ac:dyDescent="0.25">
      <c r="A25" s="51" t="s">
        <v>155</v>
      </c>
      <c r="B25" s="103">
        <f>B24*30.2%</f>
        <v>13063.01</v>
      </c>
      <c r="C25" s="104"/>
      <c r="D25" s="43"/>
    </row>
    <row r="26" spans="1:6" ht="24" customHeight="1" x14ac:dyDescent="0.25">
      <c r="A26" s="51" t="s">
        <v>156</v>
      </c>
      <c r="B26" s="103">
        <f>SUM(B27:C31)</f>
        <v>2310</v>
      </c>
      <c r="C26" s="104"/>
      <c r="D26" s="43"/>
      <c r="E26" s="43"/>
      <c r="F26" s="43"/>
    </row>
    <row r="27" spans="1:6" ht="19.149999999999999" hidden="1" customHeight="1" x14ac:dyDescent="0.25">
      <c r="A27" s="79"/>
      <c r="B27" s="101"/>
      <c r="C27" s="102"/>
      <c r="D27" s="43"/>
      <c r="E27" s="43"/>
      <c r="F27" s="43"/>
    </row>
    <row r="28" spans="1:6" ht="31.15" hidden="1" customHeight="1" x14ac:dyDescent="0.25">
      <c r="A28" s="58"/>
      <c r="B28" s="101"/>
      <c r="C28" s="102"/>
      <c r="D28" s="43"/>
      <c r="E28" s="43"/>
      <c r="F28" s="43"/>
    </row>
    <row r="29" spans="1:6" ht="37.9" hidden="1" customHeight="1" x14ac:dyDescent="0.25">
      <c r="A29" s="58"/>
      <c r="B29" s="101"/>
      <c r="C29" s="102"/>
      <c r="D29" s="43"/>
      <c r="E29" s="43"/>
      <c r="F29" s="43"/>
    </row>
    <row r="30" spans="1:6" ht="33" hidden="1" customHeight="1" x14ac:dyDescent="0.25">
      <c r="A30" s="58"/>
      <c r="B30" s="101"/>
      <c r="C30" s="102"/>
      <c r="D30" s="43"/>
      <c r="E30" s="43"/>
      <c r="F30" s="43"/>
    </row>
    <row r="31" spans="1:6" ht="33" customHeight="1" x14ac:dyDescent="0.25">
      <c r="A31" s="58" t="s">
        <v>199</v>
      </c>
      <c r="B31" s="101">
        <v>2310</v>
      </c>
      <c r="C31" s="102"/>
      <c r="D31" s="43"/>
      <c r="E31" s="43"/>
      <c r="F31" s="43"/>
    </row>
    <row r="32" spans="1:6" ht="30.75" customHeight="1" x14ac:dyDescent="0.25">
      <c r="A32" s="51" t="s">
        <v>172</v>
      </c>
      <c r="B32" s="103">
        <v>172574</v>
      </c>
      <c r="C32" s="104"/>
      <c r="D32" s="43" t="s">
        <v>171</v>
      </c>
      <c r="E32" s="43"/>
      <c r="F32" s="43"/>
    </row>
    <row r="33" spans="1:10" ht="28.15" customHeight="1" x14ac:dyDescent="0.25">
      <c r="A33" s="51" t="s">
        <v>182</v>
      </c>
      <c r="B33" s="103">
        <v>7794.68</v>
      </c>
      <c r="C33" s="104"/>
      <c r="D33" s="43"/>
      <c r="E33" s="43"/>
      <c r="F33" s="43"/>
    </row>
    <row r="34" spans="1:10" ht="19.899999999999999" hidden="1" customHeight="1" x14ac:dyDescent="0.25">
      <c r="A34" s="51"/>
      <c r="B34" s="103"/>
      <c r="C34" s="104"/>
      <c r="D34" s="43"/>
      <c r="E34" s="43"/>
      <c r="F34" s="43"/>
    </row>
    <row r="35" spans="1:10" ht="18.75" customHeight="1" x14ac:dyDescent="0.25">
      <c r="A35" s="51" t="s">
        <v>173</v>
      </c>
      <c r="B35" s="103">
        <v>4830</v>
      </c>
      <c r="C35" s="104"/>
      <c r="D35" s="43"/>
      <c r="E35" s="43"/>
      <c r="F35" s="43"/>
    </row>
    <row r="36" spans="1:10" ht="28.5" customHeight="1" x14ac:dyDescent="0.25">
      <c r="A36" s="51" t="s">
        <v>183</v>
      </c>
      <c r="B36" s="103">
        <v>18000</v>
      </c>
      <c r="C36" s="104"/>
      <c r="D36" s="43"/>
      <c r="E36" s="43"/>
      <c r="F36" s="43"/>
    </row>
    <row r="37" spans="1:10" ht="20.25" customHeight="1" x14ac:dyDescent="0.25">
      <c r="A37" s="51" t="s">
        <v>157</v>
      </c>
      <c r="B37" s="103">
        <v>19008</v>
      </c>
      <c r="C37" s="104"/>
      <c r="D37" s="43"/>
      <c r="E37" s="43"/>
      <c r="F37" s="43"/>
    </row>
    <row r="38" spans="1:10" ht="30.75" customHeight="1" x14ac:dyDescent="0.25">
      <c r="A38" s="51" t="s">
        <v>190</v>
      </c>
      <c r="B38" s="103">
        <v>24000</v>
      </c>
      <c r="C38" s="104"/>
      <c r="D38" s="43"/>
      <c r="E38" s="43"/>
      <c r="F38" s="43"/>
    </row>
    <row r="39" spans="1:10" ht="27.75" customHeight="1" x14ac:dyDescent="0.25">
      <c r="A39" s="50" t="s">
        <v>158</v>
      </c>
      <c r="B39" s="109">
        <f>B40+B41+B42+B47+B48+B49+B50</f>
        <v>459252.86399999994</v>
      </c>
      <c r="C39" s="110"/>
      <c r="D39" s="43"/>
      <c r="E39" s="43"/>
      <c r="F39" s="43"/>
    </row>
    <row r="40" spans="1:10" ht="46.5" customHeight="1" x14ac:dyDescent="0.25">
      <c r="A40" s="51" t="s">
        <v>57</v>
      </c>
      <c r="B40" s="107">
        <f>E40+H40+J40</f>
        <v>248716.28</v>
      </c>
      <c r="C40" s="108"/>
      <c r="D40" s="43"/>
      <c r="E40" s="43">
        <v>218725.68</v>
      </c>
      <c r="F40" s="43" t="s">
        <v>168</v>
      </c>
      <c r="G40">
        <v>18200</v>
      </c>
      <c r="H40">
        <v>3400</v>
      </c>
      <c r="I40" t="s">
        <v>170</v>
      </c>
      <c r="J40">
        <v>26590.6</v>
      </c>
    </row>
    <row r="41" spans="1:10" ht="19.5" customHeight="1" x14ac:dyDescent="0.25">
      <c r="A41" s="51" t="s">
        <v>58</v>
      </c>
      <c r="B41" s="103">
        <f>B40*0.3-H40*0.3</f>
        <v>73594.883999999991</v>
      </c>
      <c r="C41" s="104"/>
    </row>
    <row r="42" spans="1:10" ht="26.25" customHeight="1" x14ac:dyDescent="0.25">
      <c r="A42" s="51" t="s">
        <v>176</v>
      </c>
      <c r="B42" s="103">
        <f>SUM(B43:C46)</f>
        <v>25626.480000000003</v>
      </c>
      <c r="C42" s="104"/>
    </row>
    <row r="43" spans="1:10" ht="22.5" customHeight="1" x14ac:dyDescent="0.25">
      <c r="A43" s="58" t="s">
        <v>202</v>
      </c>
      <c r="B43" s="101">
        <f>7150+2305.44</f>
        <v>9455.44</v>
      </c>
      <c r="C43" s="102"/>
    </row>
    <row r="44" spans="1:10" ht="30.75" customHeight="1" x14ac:dyDescent="0.25">
      <c r="A44" s="58" t="s">
        <v>174</v>
      </c>
      <c r="B44" s="101">
        <v>780</v>
      </c>
      <c r="C44" s="102"/>
      <c r="D44" s="43"/>
      <c r="E44" s="43"/>
      <c r="F44" s="43"/>
    </row>
    <row r="45" spans="1:10" ht="20.25" customHeight="1" x14ac:dyDescent="0.25">
      <c r="A45" s="58" t="s">
        <v>200</v>
      </c>
      <c r="B45" s="101">
        <v>6212.12</v>
      </c>
      <c r="C45" s="102"/>
      <c r="D45" s="43"/>
      <c r="E45" s="43"/>
      <c r="F45" s="43"/>
    </row>
    <row r="46" spans="1:10" ht="20.25" customHeight="1" x14ac:dyDescent="0.25">
      <c r="A46" s="58" t="s">
        <v>191</v>
      </c>
      <c r="B46" s="101">
        <v>9178.92</v>
      </c>
      <c r="C46" s="102"/>
      <c r="D46" s="43"/>
      <c r="E46" s="43"/>
      <c r="F46" s="43"/>
    </row>
    <row r="47" spans="1:10" ht="19.5" customHeight="1" x14ac:dyDescent="0.25">
      <c r="A47" s="51" t="s">
        <v>159</v>
      </c>
      <c r="B47" s="103">
        <v>6000</v>
      </c>
      <c r="C47" s="104"/>
      <c r="D47" s="43"/>
      <c r="E47" s="43"/>
      <c r="F47" s="43"/>
    </row>
    <row r="48" spans="1:10" ht="21" customHeight="1" x14ac:dyDescent="0.25">
      <c r="A48" s="51" t="s">
        <v>175</v>
      </c>
      <c r="B48" s="103">
        <v>4500</v>
      </c>
      <c r="C48" s="104"/>
      <c r="D48" s="43"/>
      <c r="E48" s="43"/>
      <c r="F48" s="43"/>
    </row>
    <row r="49" spans="1:10" ht="32.25" customHeight="1" x14ac:dyDescent="0.25">
      <c r="A49" s="51" t="s">
        <v>201</v>
      </c>
      <c r="B49" s="103">
        <v>819.91</v>
      </c>
      <c r="C49" s="104"/>
      <c r="D49" s="43"/>
      <c r="E49" s="43"/>
      <c r="F49" s="43"/>
    </row>
    <row r="50" spans="1:10" ht="39.75" customHeight="1" x14ac:dyDescent="0.25">
      <c r="A50" s="51" t="s">
        <v>177</v>
      </c>
      <c r="B50" s="103">
        <v>99995.31</v>
      </c>
      <c r="C50" s="104"/>
      <c r="D50" s="43"/>
      <c r="E50" s="43">
        <v>4457.2700000000004</v>
      </c>
      <c r="F50" s="43"/>
    </row>
    <row r="51" spans="1:10" ht="45.75" customHeight="1" x14ac:dyDescent="0.25">
      <c r="A51" s="52" t="s">
        <v>160</v>
      </c>
      <c r="B51" s="105">
        <f>D51</f>
        <v>9906</v>
      </c>
      <c r="C51" s="106"/>
      <c r="D51" s="43">
        <v>9906</v>
      </c>
      <c r="E51" s="43"/>
      <c r="F51" s="43"/>
    </row>
    <row r="52" spans="1:10" ht="231.75" customHeight="1" x14ac:dyDescent="0.25">
      <c r="A52" s="52" t="s">
        <v>178</v>
      </c>
      <c r="B52" s="95">
        <f>245645+95450</f>
        <v>341095</v>
      </c>
      <c r="C52" s="96"/>
      <c r="D52" s="43"/>
      <c r="E52" s="43"/>
      <c r="F52" s="43"/>
      <c r="G52">
        <v>2402089.71</v>
      </c>
      <c r="H52" t="s">
        <v>181</v>
      </c>
    </row>
    <row r="53" spans="1:10" ht="51.75" customHeight="1" x14ac:dyDescent="0.25">
      <c r="A53" s="52" t="s">
        <v>161</v>
      </c>
      <c r="B53" s="95">
        <v>0</v>
      </c>
      <c r="C53" s="96"/>
      <c r="D53" s="43"/>
      <c r="E53" s="43"/>
      <c r="F53" s="43"/>
      <c r="G53" s="61">
        <f>2447623.91+B51+2400</f>
        <v>2459929.91</v>
      </c>
      <c r="H53" t="s">
        <v>180</v>
      </c>
      <c r="J53">
        <v>2447623.91</v>
      </c>
    </row>
    <row r="54" spans="1:10" x14ac:dyDescent="0.25">
      <c r="A54" s="53" t="s">
        <v>162</v>
      </c>
      <c r="B54" s="97">
        <f>B14+B23+B39+B51+B52+B53</f>
        <v>1293429.9039999999</v>
      </c>
      <c r="C54" s="98"/>
      <c r="D54" s="43">
        <v>1433284.15</v>
      </c>
      <c r="E54" s="43"/>
      <c r="F54" s="43"/>
      <c r="G54">
        <f>G52-G53</f>
        <v>-57840.200000000186</v>
      </c>
    </row>
    <row r="55" spans="1:10" x14ac:dyDescent="0.25">
      <c r="A55" s="53" t="s">
        <v>205</v>
      </c>
      <c r="B55" s="99">
        <f>B12-B54</f>
        <v>19821.266000000294</v>
      </c>
      <c r="C55" s="100"/>
      <c r="D55" s="43"/>
      <c r="E55" s="43"/>
      <c r="F55" s="43"/>
    </row>
    <row r="56" spans="1:10" x14ac:dyDescent="0.25">
      <c r="A56" s="59"/>
      <c r="B56" s="60"/>
      <c r="C56" s="60"/>
      <c r="D56" s="43"/>
      <c r="E56" s="43"/>
      <c r="F56" s="43"/>
    </row>
    <row r="57" spans="1:10" x14ac:dyDescent="0.25">
      <c r="A57" s="59"/>
      <c r="B57" s="60"/>
      <c r="C57" s="60"/>
      <c r="D57" s="43"/>
      <c r="E57" s="43"/>
      <c r="F57" s="43"/>
    </row>
    <row r="58" spans="1:10" x14ac:dyDescent="0.25">
      <c r="A58" s="54" t="s">
        <v>163</v>
      </c>
      <c r="B58" s="55"/>
      <c r="C58" s="55"/>
      <c r="D58" s="43"/>
      <c r="E58" s="43"/>
      <c r="F58" s="43"/>
    </row>
    <row r="59" spans="1:10" x14ac:dyDescent="0.25">
      <c r="A59" s="56" t="s">
        <v>164</v>
      </c>
      <c r="B59" s="41" t="s">
        <v>179</v>
      </c>
      <c r="C59" s="56"/>
      <c r="D59" s="43"/>
      <c r="E59" s="43"/>
      <c r="F59" s="43"/>
    </row>
    <row r="60" spans="1:10" x14ac:dyDescent="0.25">
      <c r="A60" s="43"/>
      <c r="B60" s="43"/>
      <c r="C60" s="43"/>
      <c r="D60" s="43"/>
      <c r="E60" s="43"/>
      <c r="F60" s="43"/>
    </row>
    <row r="61" spans="1:10" x14ac:dyDescent="0.25">
      <c r="A61" s="43"/>
      <c r="B61" s="43"/>
      <c r="C61" s="43"/>
      <c r="D61" s="43"/>
      <c r="E61" s="43"/>
      <c r="F61" s="43"/>
    </row>
  </sheetData>
  <mergeCells count="43">
    <mergeCell ref="A1:C1"/>
    <mergeCell ref="B19:C19"/>
    <mergeCell ref="B21:C21"/>
    <mergeCell ref="B31:C31"/>
    <mergeCell ref="B46:C46"/>
    <mergeCell ref="B14:C14"/>
    <mergeCell ref="B15:C15"/>
    <mergeCell ref="B16:C16"/>
    <mergeCell ref="B17:C17"/>
    <mergeCell ref="B18:C18"/>
    <mergeCell ref="B34:C34"/>
    <mergeCell ref="B20:C20"/>
    <mergeCell ref="B22:C22"/>
    <mergeCell ref="B23:C23"/>
    <mergeCell ref="B24:C24"/>
    <mergeCell ref="B25:C25"/>
    <mergeCell ref="B26:C26"/>
    <mergeCell ref="B27:C27"/>
    <mergeCell ref="B28:C28"/>
    <mergeCell ref="B32:C32"/>
    <mergeCell ref="B33:C33"/>
    <mergeCell ref="B43:C43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29:C29"/>
    <mergeCell ref="B30:C30"/>
    <mergeCell ref="B45:C45"/>
    <mergeCell ref="B47:C47"/>
    <mergeCell ref="B48:C48"/>
    <mergeCell ref="B49:C49"/>
    <mergeCell ref="B50:C50"/>
    <mergeCell ref="B51:C51"/>
    <mergeCell ref="B40:C40"/>
    <mergeCell ref="B41:C41"/>
    <mergeCell ref="B42:C42"/>
    <mergeCell ref="B44:C44"/>
  </mergeCells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2.8  Л. Толстого 2021</vt:lpstr>
      <vt:lpstr>Годовой отчет Л. Толстого 2021г</vt:lpstr>
      <vt:lpstr>'Годовой отчет Л. Толстого 2021г'!Область_печати</vt:lpstr>
      <vt:lpstr>'Форма 2.8  Л. Толстого 2021'!Область_печати</vt:lpstr>
    </vt:vector>
  </TitlesOfParts>
  <Company>efko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 сервис</dc:creator>
  <cp:lastModifiedBy>Кузнецова Ольга Яковлевна</cp:lastModifiedBy>
  <cp:lastPrinted>2021-03-31T13:04:35Z</cp:lastPrinted>
  <dcterms:created xsi:type="dcterms:W3CDTF">2020-03-24T12:04:13Z</dcterms:created>
  <dcterms:modified xsi:type="dcterms:W3CDTF">2022-03-30T09:24:15Z</dcterms:modified>
</cp:coreProperties>
</file>